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afals\Desktop\"/>
    </mc:Choice>
  </mc:AlternateContent>
  <xr:revisionPtr revIDLastSave="0" documentId="13_ncr:1_{066B8C36-6A8C-409D-9419-BBC052A34644}" xr6:coauthVersionLast="47" xr6:coauthVersionMax="47" xr10:uidLastSave="{00000000-0000-0000-0000-000000000000}"/>
  <bookViews>
    <workbookView xWindow="-120" yWindow="-120" windowWidth="29040" windowHeight="15840" tabRatio="777" activeTab="1" xr2:uid="{00000000-000D-0000-FFFF-FFFF00000000}"/>
  </bookViews>
  <sheets>
    <sheet name="Przedmiar_budowa wiaduktu" sheetId="4" r:id="rId1"/>
    <sheet name="Ofertowy_budowa wiaduktu" sheetId="9" r:id="rId2"/>
  </sheets>
  <definedNames>
    <definedName name="_xlnm.Print_Area" localSheetId="1">'Ofertowy_budowa wiaduktu'!$A$1:$H$131</definedName>
    <definedName name="_xlnm.Print_Area" localSheetId="0">'Przedmiar_budowa wiaduktu'!$A$1:$G$204</definedName>
    <definedName name="_xlnm.Print_Titles" localSheetId="1">'Ofertowy_budowa wiaduktu'!$4:$5</definedName>
    <definedName name="_xlnm.Print_Titles" localSheetId="0">'Przedmiar_budowa wiaduktu'!$4:$5</definedName>
  </definedNames>
  <calcPr calcId="181029"/>
</workbook>
</file>

<file path=xl/calcChain.xml><?xml version="1.0" encoding="utf-8"?>
<calcChain xmlns="http://schemas.openxmlformats.org/spreadsheetml/2006/main">
  <c r="C123" i="9" l="1"/>
  <c r="E66" i="4" l="1"/>
  <c r="B180" i="4" l="1"/>
  <c r="B65" i="9" l="1"/>
  <c r="C65" i="9"/>
  <c r="D65" i="9"/>
  <c r="B66" i="9"/>
  <c r="C66" i="9"/>
  <c r="D66" i="9"/>
  <c r="B67" i="9"/>
  <c r="C67" i="9"/>
  <c r="D67" i="9"/>
  <c r="B68" i="9"/>
  <c r="C68" i="9"/>
  <c r="D68" i="9"/>
  <c r="B69" i="9"/>
  <c r="C69" i="9"/>
  <c r="D69" i="9"/>
  <c r="B70" i="9"/>
  <c r="C70" i="9"/>
  <c r="D70" i="9"/>
  <c r="B71" i="9"/>
  <c r="C71" i="9"/>
  <c r="D71" i="9"/>
  <c r="B72" i="9"/>
  <c r="C72" i="9"/>
  <c r="B73" i="9"/>
  <c r="C73" i="9"/>
  <c r="D73" i="9"/>
  <c r="B74" i="9"/>
  <c r="C74" i="9"/>
  <c r="B75" i="9"/>
  <c r="C75" i="9"/>
  <c r="D75" i="9"/>
  <c r="D127" i="9"/>
  <c r="C127" i="9"/>
  <c r="B127" i="9"/>
  <c r="C126" i="9"/>
  <c r="D125" i="9"/>
  <c r="C125" i="9"/>
  <c r="D124" i="9"/>
  <c r="C124" i="9"/>
  <c r="D123" i="9"/>
  <c r="C122" i="9"/>
  <c r="D121" i="9"/>
  <c r="C121" i="9"/>
  <c r="B121" i="9"/>
  <c r="D120" i="9"/>
  <c r="C120" i="9"/>
  <c r="B120" i="9"/>
  <c r="D119" i="9"/>
  <c r="C119" i="9"/>
  <c r="B119" i="9"/>
  <c r="D118" i="9"/>
  <c r="C118" i="9"/>
  <c r="B118" i="9"/>
  <c r="C117" i="9"/>
  <c r="C116" i="9"/>
  <c r="B116" i="9"/>
  <c r="A116" i="9"/>
  <c r="D114" i="9"/>
  <c r="C114" i="9"/>
  <c r="B114" i="9"/>
  <c r="C113" i="9"/>
  <c r="B113" i="9"/>
  <c r="D112" i="9"/>
  <c r="C112" i="9"/>
  <c r="B112" i="9"/>
  <c r="C111" i="9"/>
  <c r="B111" i="9"/>
  <c r="D110" i="9"/>
  <c r="C110" i="9"/>
  <c r="B110" i="9"/>
  <c r="C109" i="9"/>
  <c r="B109" i="9"/>
  <c r="D108" i="9"/>
  <c r="C108" i="9"/>
  <c r="B108" i="9"/>
  <c r="D107" i="9"/>
  <c r="C107" i="9"/>
  <c r="B107" i="9"/>
  <c r="D106" i="9"/>
  <c r="C106" i="9"/>
  <c r="B106" i="9"/>
  <c r="D105" i="9"/>
  <c r="C105" i="9"/>
  <c r="B105" i="9"/>
  <c r="C104" i="9"/>
  <c r="B104" i="9"/>
  <c r="D103" i="9"/>
  <c r="C103" i="9"/>
  <c r="B103" i="9"/>
  <c r="C102" i="9"/>
  <c r="B102" i="9"/>
  <c r="D101" i="9"/>
  <c r="C101" i="9"/>
  <c r="B101" i="9"/>
  <c r="C100" i="9"/>
  <c r="B100" i="9"/>
  <c r="C99" i="9"/>
  <c r="B99" i="9"/>
  <c r="A99" i="9"/>
  <c r="D97" i="9"/>
  <c r="C97" i="9"/>
  <c r="B97" i="9"/>
  <c r="C96" i="9"/>
  <c r="B96" i="9"/>
  <c r="C95" i="9"/>
  <c r="B95" i="9"/>
  <c r="A95" i="9"/>
  <c r="D89" i="9"/>
  <c r="C89" i="9"/>
  <c r="C88" i="9"/>
  <c r="B88" i="9"/>
  <c r="C87" i="9"/>
  <c r="B87" i="9"/>
  <c r="A87" i="9"/>
  <c r="D85" i="9"/>
  <c r="C85" i="9"/>
  <c r="B85" i="9"/>
  <c r="C84" i="9"/>
  <c r="B84" i="9"/>
  <c r="D83" i="9"/>
  <c r="C83" i="9"/>
  <c r="B83" i="9"/>
  <c r="C82" i="9"/>
  <c r="B82" i="9"/>
  <c r="D81" i="9"/>
  <c r="C81" i="9"/>
  <c r="B81" i="9"/>
  <c r="C80" i="9"/>
  <c r="B80" i="9"/>
  <c r="D79" i="9"/>
  <c r="C79" i="9"/>
  <c r="B79" i="9"/>
  <c r="C78" i="9"/>
  <c r="B78" i="9"/>
  <c r="C77" i="9"/>
  <c r="B77" i="9"/>
  <c r="A77" i="9"/>
  <c r="C64" i="9"/>
  <c r="B64" i="9"/>
  <c r="C63" i="9"/>
  <c r="B63" i="9"/>
  <c r="A63" i="9"/>
  <c r="D61" i="9"/>
  <c r="C61" i="9"/>
  <c r="B61" i="9"/>
  <c r="C60" i="9"/>
  <c r="D59" i="9"/>
  <c r="C59" i="9"/>
  <c r="B59" i="9"/>
  <c r="C58" i="9"/>
  <c r="B58" i="9"/>
  <c r="D57" i="9"/>
  <c r="D58" i="9" s="1"/>
  <c r="C57" i="9"/>
  <c r="B57" i="9"/>
  <c r="D56" i="9"/>
  <c r="C56" i="9"/>
  <c r="B56" i="9"/>
  <c r="D55" i="9"/>
  <c r="C55" i="9"/>
  <c r="B55" i="9"/>
  <c r="D54" i="9"/>
  <c r="C54" i="9"/>
  <c r="B54" i="9"/>
  <c r="C53" i="9"/>
  <c r="D52" i="9"/>
  <c r="D53" i="9" s="1"/>
  <c r="C52" i="9"/>
  <c r="B52" i="9"/>
  <c r="C51" i="9"/>
  <c r="B51" i="9"/>
  <c r="C50" i="9"/>
  <c r="B50" i="9"/>
  <c r="A50" i="9"/>
  <c r="D48" i="9"/>
  <c r="C48" i="9"/>
  <c r="B48" i="9"/>
  <c r="C47" i="9"/>
  <c r="B47" i="9"/>
  <c r="C46" i="9"/>
  <c r="B46" i="9"/>
  <c r="A46" i="9"/>
  <c r="D44" i="9"/>
  <c r="C44" i="9"/>
  <c r="B44" i="9"/>
  <c r="C43" i="9"/>
  <c r="B43" i="9"/>
  <c r="D42" i="9"/>
  <c r="C42" i="9"/>
  <c r="B42" i="9"/>
  <c r="C41" i="9"/>
  <c r="B41" i="9"/>
  <c r="D40" i="9"/>
  <c r="C40" i="9"/>
  <c r="B40" i="9"/>
  <c r="C39" i="9"/>
  <c r="B39" i="9"/>
  <c r="D38" i="9"/>
  <c r="C38" i="9"/>
  <c r="B38" i="9"/>
  <c r="C37" i="9"/>
  <c r="B37" i="9"/>
  <c r="C36" i="9"/>
  <c r="B36" i="9"/>
  <c r="A36" i="9"/>
  <c r="D34" i="9"/>
  <c r="C34" i="9"/>
  <c r="B34" i="9"/>
  <c r="C33" i="9"/>
  <c r="B33" i="9"/>
  <c r="D32" i="9"/>
  <c r="C32" i="9"/>
  <c r="B32" i="9"/>
  <c r="C31" i="9"/>
  <c r="B31" i="9"/>
  <c r="D30" i="9"/>
  <c r="C30" i="9"/>
  <c r="B30" i="9"/>
  <c r="C29" i="9"/>
  <c r="B29" i="9"/>
  <c r="D28" i="9"/>
  <c r="C28" i="9"/>
  <c r="B28" i="9"/>
  <c r="C27" i="9"/>
  <c r="B27" i="9"/>
  <c r="D26" i="9"/>
  <c r="C26" i="9"/>
  <c r="B26" i="9"/>
  <c r="C25" i="9"/>
  <c r="B25" i="9"/>
  <c r="C24" i="9"/>
  <c r="B24" i="9"/>
  <c r="A24" i="9"/>
  <c r="B22" i="9"/>
  <c r="C18" i="9"/>
  <c r="B18" i="9"/>
  <c r="E16" i="9"/>
  <c r="D16" i="9"/>
  <c r="C16" i="9"/>
  <c r="B16" i="9"/>
  <c r="D15" i="9"/>
  <c r="C15" i="9"/>
  <c r="B15" i="9"/>
  <c r="D13" i="9"/>
  <c r="C13" i="9"/>
  <c r="B13" i="9"/>
  <c r="D12" i="9"/>
  <c r="C12" i="9"/>
  <c r="B12" i="9"/>
  <c r="C10" i="9"/>
  <c r="B10" i="9"/>
  <c r="A10" i="9"/>
  <c r="D8" i="9"/>
  <c r="C8" i="9"/>
  <c r="B8" i="9"/>
  <c r="A8" i="9"/>
  <c r="C7" i="9"/>
  <c r="B7" i="9"/>
  <c r="A7" i="9"/>
  <c r="C6" i="9"/>
  <c r="B6" i="9"/>
  <c r="A6" i="9"/>
  <c r="A2" i="9"/>
  <c r="F170" i="4"/>
  <c r="E158" i="4"/>
  <c r="F157" i="4" s="1"/>
  <c r="E101" i="9" s="1"/>
  <c r="E167" i="4"/>
  <c r="E165" i="4"/>
  <c r="E143" i="4"/>
  <c r="E124" i="4"/>
  <c r="E117" i="4"/>
  <c r="E101" i="4"/>
  <c r="E85" i="4"/>
  <c r="E81" i="4"/>
  <c r="E108" i="9" l="1"/>
  <c r="B95" i="4"/>
  <c r="B60" i="9" s="1"/>
  <c r="B198" i="4"/>
  <c r="B31" i="4"/>
  <c r="F196" i="4"/>
  <c r="E125" i="9" s="1"/>
  <c r="B196" i="4"/>
  <c r="B125" i="9" s="1"/>
  <c r="B194" i="4"/>
  <c r="B124" i="9" s="1"/>
  <c r="B192" i="4"/>
  <c r="B123" i="9" s="1"/>
  <c r="F176" i="4"/>
  <c r="F173" i="4"/>
  <c r="E110" i="9" s="1"/>
  <c r="B146" i="4"/>
  <c r="B89" i="9" s="1"/>
  <c r="F96" i="4"/>
  <c r="E61" i="9" s="1"/>
  <c r="B80" i="4"/>
  <c r="B53" i="9" s="1"/>
  <c r="E53" i="4"/>
  <c r="F51" i="4" s="1"/>
  <c r="E49" i="4"/>
  <c r="F47" i="4" s="1"/>
  <c r="E45" i="4"/>
  <c r="E44" i="4"/>
  <c r="E41" i="4"/>
  <c r="B126" i="9" l="1"/>
  <c r="E112" i="9"/>
  <c r="E32" i="9"/>
  <c r="E34" i="9"/>
  <c r="F43" i="4"/>
  <c r="E30" i="9" s="1"/>
  <c r="B147" i="4"/>
  <c r="B148" i="4" s="1"/>
  <c r="B149" i="4" s="1"/>
  <c r="B150" i="4" s="1"/>
  <c r="B34" i="4" l="1"/>
  <c r="E188" i="4" l="1"/>
  <c r="E186" i="4"/>
  <c r="F68" i="4"/>
  <c r="F179" i="4"/>
  <c r="E114" i="9" s="1"/>
  <c r="F34" i="4" l="1"/>
  <c r="F91" i="4" l="1"/>
  <c r="E58" i="9" s="1"/>
  <c r="F88" i="4"/>
  <c r="E57" i="9" s="1"/>
  <c r="E105" i="4"/>
  <c r="F104" i="4" s="1"/>
  <c r="E67" i="9" s="1"/>
  <c r="F82" i="4"/>
  <c r="E54" i="9" s="1"/>
  <c r="F113" i="4"/>
  <c r="E71" i="9" s="1"/>
  <c r="E64" i="4"/>
  <c r="F62" i="4" s="1"/>
  <c r="E42" i="9" s="1"/>
  <c r="F146" i="4"/>
  <c r="E89" i="9" s="1"/>
  <c r="F199" i="4"/>
  <c r="E127" i="9" s="1"/>
  <c r="E154" i="4"/>
  <c r="E140" i="4"/>
  <c r="E138" i="4"/>
  <c r="E136" i="4"/>
  <c r="F134" i="4" s="1"/>
  <c r="E83" i="9" s="1"/>
  <c r="E129" i="4"/>
  <c r="E120" i="4"/>
  <c r="F116" i="4" s="1"/>
  <c r="E73" i="9" s="1"/>
  <c r="F80" i="4"/>
  <c r="E53" i="9" s="1"/>
  <c r="F77" i="4"/>
  <c r="E52" i="9" s="1"/>
  <c r="E29" i="4"/>
  <c r="E32" i="4"/>
  <c r="E20" i="9" s="1"/>
  <c r="E74" i="4"/>
  <c r="E38" i="4"/>
  <c r="E60" i="4"/>
  <c r="E57" i="4"/>
  <c r="E16" i="4"/>
  <c r="E10" i="4"/>
  <c r="E12" i="4"/>
  <c r="F31" i="4" l="1"/>
  <c r="A15" i="4" l="1"/>
  <c r="A12" i="9" s="1"/>
  <c r="A17" i="4" l="1"/>
  <c r="A13" i="9" s="1"/>
  <c r="A20" i="4" l="1"/>
  <c r="A15" i="9" s="1"/>
  <c r="F108" i="4"/>
  <c r="E69" i="9" s="1"/>
  <c r="A22" i="4" l="1"/>
  <c r="A16" i="9" s="1"/>
  <c r="A28" i="4" l="1"/>
  <c r="A18" i="9" s="1"/>
  <c r="F127" i="4" l="1"/>
  <c r="E79" i="9" s="1"/>
  <c r="F111" i="4"/>
  <c r="E70" i="9" s="1"/>
  <c r="F102" i="4"/>
  <c r="E66" i="9" s="1"/>
  <c r="F8" i="4"/>
  <c r="E8" i="9" s="1"/>
  <c r="A31" i="4" l="1"/>
  <c r="A20" i="9" s="1"/>
  <c r="A34" i="4" l="1"/>
  <c r="A22" i="9" s="1"/>
  <c r="A37" i="4"/>
  <c r="A26" i="9" s="1"/>
  <c r="A40" i="4" l="1"/>
  <c r="A28" i="9" s="1"/>
  <c r="A43" i="4" l="1"/>
  <c r="A30" i="9" s="1"/>
  <c r="A47" i="4" l="1"/>
  <c r="A32" i="9" s="1"/>
  <c r="F17" i="4"/>
  <c r="E13" i="9" s="1"/>
  <c r="A51" i="4" l="1"/>
  <c r="A34" i="9" s="1"/>
  <c r="A56" i="4" l="1"/>
  <c r="A38" i="9" s="1"/>
  <c r="F194" i="4"/>
  <c r="E124" i="9" s="1"/>
  <c r="F192" i="4"/>
  <c r="E123" i="9" s="1"/>
  <c r="F187" i="4"/>
  <c r="E120" i="9" s="1"/>
  <c r="F185" i="4"/>
  <c r="E119" i="9" s="1"/>
  <c r="F189" i="4"/>
  <c r="E121" i="9" s="1"/>
  <c r="F183" i="4"/>
  <c r="E118" i="9" s="1"/>
  <c r="F168" i="4"/>
  <c r="E107" i="9" s="1"/>
  <c r="F166" i="4"/>
  <c r="E106" i="9" s="1"/>
  <c r="F164" i="4"/>
  <c r="E105" i="9" s="1"/>
  <c r="F106" i="4"/>
  <c r="E68" i="9" s="1"/>
  <c r="F100" i="4"/>
  <c r="E65" i="9" s="1"/>
  <c r="F93" i="4"/>
  <c r="E59" i="9" s="1"/>
  <c r="F86" i="4"/>
  <c r="E56" i="9" s="1"/>
  <c r="F84" i="4"/>
  <c r="E55" i="9" s="1"/>
  <c r="F28" i="4"/>
  <c r="E18" i="9" s="1"/>
  <c r="F59" i="4"/>
  <c r="E40" i="9" s="1"/>
  <c r="F56" i="4"/>
  <c r="E38" i="9" s="1"/>
  <c r="F40" i="4"/>
  <c r="E28" i="9" s="1"/>
  <c r="F22" i="4"/>
  <c r="F20" i="4"/>
  <c r="E15" i="9" s="1"/>
  <c r="A59" i="4" l="1"/>
  <c r="A40" i="9" s="1"/>
  <c r="F72" i="4"/>
  <c r="E48" i="9" s="1"/>
  <c r="F15" i="4"/>
  <c r="E12" i="9" s="1"/>
  <c r="A62" i="4" l="1"/>
  <c r="A42" i="9" s="1"/>
  <c r="A68" i="4" l="1"/>
  <c r="A44" i="9" s="1"/>
  <c r="F37" i="4"/>
  <c r="E26" i="9" s="1"/>
  <c r="F161" i="4"/>
  <c r="E103" i="9" s="1"/>
  <c r="F123" i="4"/>
  <c r="E75" i="9" s="1"/>
  <c r="F153" i="4"/>
  <c r="E97" i="9" s="1"/>
  <c r="F142" i="4"/>
  <c r="E85" i="9" s="1"/>
  <c r="F131" i="4"/>
  <c r="E81" i="9" s="1"/>
  <c r="A72" i="4" l="1"/>
  <c r="A48" i="9" s="1"/>
  <c r="A77" i="4" l="1"/>
  <c r="A52" i="9" s="1"/>
  <c r="A80" i="4" l="1"/>
  <c r="A53" i="9" s="1"/>
  <c r="A82" i="4" l="1"/>
  <c r="A54" i="9" s="1"/>
  <c r="A84" i="4" l="1"/>
  <c r="A55" i="9" s="1"/>
  <c r="A86" i="4" l="1"/>
  <c r="A56" i="9" s="1"/>
  <c r="A88" i="4" l="1"/>
  <c r="A57" i="9" s="1"/>
  <c r="A91" i="4" l="1"/>
  <c r="A58" i="9" s="1"/>
  <c r="A93" i="4" l="1"/>
  <c r="A59" i="9" s="1"/>
  <c r="A96" i="4" l="1"/>
  <c r="A61" i="9" s="1"/>
  <c r="A100" i="4" l="1"/>
  <c r="A65" i="9" s="1"/>
  <c r="A102" i="4" l="1"/>
  <c r="A66" i="9" s="1"/>
  <c r="A104" i="4" l="1"/>
  <c r="A67" i="9" s="1"/>
  <c r="A106" i="4" l="1"/>
  <c r="A68" i="9" s="1"/>
  <c r="A108" i="4" l="1"/>
  <c r="A69" i="9" s="1"/>
  <c r="A111" i="4" l="1"/>
  <c r="A70" i="9" s="1"/>
  <c r="A113" i="4" l="1"/>
  <c r="A71" i="9" s="1"/>
  <c r="A116" i="4" l="1"/>
  <c r="A73" i="9" s="1"/>
  <c r="A123" i="4" l="1"/>
  <c r="A75" i="9" s="1"/>
  <c r="A127" i="4" l="1"/>
  <c r="A79" i="9" s="1"/>
  <c r="A131" i="4" l="1"/>
  <c r="A81" i="9" s="1"/>
  <c r="A134" i="4" l="1"/>
  <c r="A83" i="9" s="1"/>
  <c r="A142" i="4" l="1"/>
  <c r="A85" i="9" s="1"/>
  <c r="A146" i="4" l="1"/>
  <c r="A89" i="9" s="1"/>
  <c r="A153" i="4" l="1"/>
  <c r="A97" i="9" s="1"/>
  <c r="A157" i="4" l="1"/>
  <c r="A101" i="9" s="1"/>
  <c r="A161" i="4" l="1"/>
  <c r="A103" i="9" s="1"/>
  <c r="A164" i="4" l="1"/>
  <c r="A105" i="9" s="1"/>
  <c r="A166" i="4" l="1"/>
  <c r="A106" i="9" s="1"/>
  <c r="A168" i="4" l="1"/>
  <c r="A107" i="9" l="1"/>
  <c r="A170" i="4"/>
  <c r="A108" i="9" l="1"/>
  <c r="A173" i="4"/>
  <c r="A110" i="9" s="1"/>
  <c r="A176" i="4" l="1"/>
  <c r="A112" i="9" s="1"/>
  <c r="A179" i="4"/>
  <c r="A114" i="9" s="1"/>
  <c r="A183" i="4" l="1"/>
  <c r="A118" i="9" s="1"/>
  <c r="A185" i="4" l="1"/>
  <c r="A119" i="9" s="1"/>
  <c r="A187" i="4" l="1"/>
  <c r="A120" i="9" s="1"/>
  <c r="A189" i="4" l="1"/>
  <c r="A121" i="9" s="1"/>
  <c r="A192" i="4" l="1"/>
  <c r="A123" i="9" s="1"/>
  <c r="A194" i="4" l="1"/>
  <c r="A124" i="9" s="1"/>
  <c r="A196" i="4" l="1"/>
  <c r="A125" i="9" s="1"/>
  <c r="A199" i="4" l="1"/>
  <c r="A127" i="9" s="1"/>
</calcChain>
</file>

<file path=xl/sharedStrings.xml><?xml version="1.0" encoding="utf-8"?>
<sst xmlns="http://schemas.openxmlformats.org/spreadsheetml/2006/main" count="485" uniqueCount="281">
  <si>
    <t>L.p.</t>
  </si>
  <si>
    <t>Podstawa</t>
  </si>
  <si>
    <t xml:space="preserve">Opis robót  i obliczenie ich ilości </t>
  </si>
  <si>
    <t>Jedn.</t>
  </si>
  <si>
    <t>Razem</t>
  </si>
  <si>
    <t>Cena jedn. netto (zł)</t>
  </si>
  <si>
    <t>Wartość netto (zł)</t>
  </si>
  <si>
    <t>PRZEDMIAR ROBÓT</t>
  </si>
  <si>
    <t>BRANŻA MOSTOWA - BUDOWA</t>
  </si>
  <si>
    <t>km</t>
  </si>
  <si>
    <t>Ilość jednostek</t>
  </si>
  <si>
    <t>m</t>
  </si>
  <si>
    <t>szt.</t>
  </si>
  <si>
    <t>ELEMENTY ULIC
Roboty w zakresie nawierzchni dróg dla pieszych</t>
  </si>
  <si>
    <r>
      <t>m</t>
    </r>
    <r>
      <rPr>
        <b/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</si>
  <si>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</si>
  <si>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t>ZBROJENIE
Konstrukcje z betonu zbrojonego</t>
  </si>
  <si>
    <t>kg</t>
  </si>
  <si>
    <t xml:space="preserve"> - płyty przejściowe</t>
  </si>
  <si>
    <t>BETON
Konstrukcje z betonu zbrojonego</t>
  </si>
  <si>
    <t>Beton konstrukcyjny</t>
  </si>
  <si>
    <t xml:space="preserve">Beton C12/15 </t>
  </si>
  <si>
    <t>Izolacja z papy termozgrzewalnej</t>
  </si>
  <si>
    <t>Izolacja z papy termozgrzewalnej gr. 0,5 cm</t>
  </si>
  <si>
    <t xml:space="preserve"> - płyta ustroju nośnego </t>
  </si>
  <si>
    <t>Izolacja pozioma części konstrukcji betonowej stykających się z gruntem</t>
  </si>
  <si>
    <t xml:space="preserve"> - płyty przejściowe </t>
  </si>
  <si>
    <t xml:space="preserve">Nawierzchnia z żywic epoksydowo-poliuretanowych </t>
  </si>
  <si>
    <t>ODWODNIENIE
Roboty odwadniające i nawierzchniowe</t>
  </si>
  <si>
    <t>Drenaż</t>
  </si>
  <si>
    <t xml:space="preserve"> - drenaż podłużny</t>
  </si>
  <si>
    <t xml:space="preserve"> - drenaż poprzeczny</t>
  </si>
  <si>
    <t>Sączki odwadniające</t>
  </si>
  <si>
    <t>DYLATACJE
Roboty odwadniające i nawierzchniowe</t>
  </si>
  <si>
    <t>INNE ROBOTY MOSTOWE
Roboty budowlane w zakresie mostów drogowych</t>
  </si>
  <si>
    <t>Gzyms mostowy polimerobetonowy</t>
  </si>
  <si>
    <t>Punkty pomiarowo-kontrolne</t>
  </si>
  <si>
    <r>
      <t xml:space="preserve">RAZEM: </t>
    </r>
    <r>
      <rPr>
        <i/>
        <sz val="10"/>
        <rFont val="Arial"/>
        <family val="2"/>
        <charset val="238"/>
      </rPr>
      <t>ELEMENTY ULIC</t>
    </r>
  </si>
  <si>
    <r>
      <t xml:space="preserve">RAZEM: </t>
    </r>
    <r>
      <rPr>
        <i/>
        <sz val="10"/>
        <rFont val="Arial"/>
        <family val="2"/>
        <charset val="238"/>
      </rPr>
      <t>ZBROJENIE</t>
    </r>
  </si>
  <si>
    <r>
      <t xml:space="preserve">RAZEM: </t>
    </r>
    <r>
      <rPr>
        <i/>
        <sz val="10"/>
        <rFont val="Arial"/>
        <family val="2"/>
        <charset val="238"/>
      </rPr>
      <t>BETON</t>
    </r>
  </si>
  <si>
    <r>
      <t xml:space="preserve">RAZEM: </t>
    </r>
    <r>
      <rPr>
        <i/>
        <sz val="10"/>
        <rFont val="Arial"/>
        <family val="2"/>
        <charset val="238"/>
      </rPr>
      <t>ODWODNIENIE</t>
    </r>
  </si>
  <si>
    <r>
      <t xml:space="preserve">RAZEM: </t>
    </r>
    <r>
      <rPr>
        <i/>
        <sz val="10"/>
        <rFont val="Arial"/>
        <family val="2"/>
        <charset val="238"/>
      </rPr>
      <t>DYLATACJE</t>
    </r>
  </si>
  <si>
    <r>
      <t xml:space="preserve">RAZEM: </t>
    </r>
    <r>
      <rPr>
        <i/>
        <sz val="10"/>
        <rFont val="Arial"/>
        <family val="2"/>
        <charset val="238"/>
      </rPr>
      <t>INNE ROBOTY MOSTOWE</t>
    </r>
  </si>
  <si>
    <t>Wpust mostowy żeliwny</t>
  </si>
  <si>
    <t>RAZEM NETTO</t>
  </si>
  <si>
    <t>VAT</t>
  </si>
  <si>
    <t>RAZEM BRUTTO</t>
  </si>
  <si>
    <t>Warstwa ochronna (wiążąca) z asfaltu lanego MA 11, z asfaltem 35/50, gr.5cm dla kategorii ruchu KR5</t>
  </si>
  <si>
    <t>Izolacja bitumiczna wykonywana na zimno - 3 warstwy</t>
  </si>
  <si>
    <t>Wytyczenie obiektu inżynieryjnego</t>
  </si>
  <si>
    <t>III</t>
  </si>
  <si>
    <t>M-15.04.02</t>
  </si>
  <si>
    <t>Warstwa ścieralna SMA grubości 4cm</t>
  </si>
  <si>
    <r>
      <t>m</t>
    </r>
    <r>
      <rPr>
        <b/>
        <vertAlign val="superscript"/>
        <sz val="10"/>
        <rFont val="Arial"/>
        <family val="2"/>
        <charset val="238"/>
      </rPr>
      <t>2</t>
    </r>
  </si>
  <si>
    <t>IV</t>
  </si>
  <si>
    <t>Krawężnik kamienny 20x20cm</t>
  </si>
  <si>
    <t>VI</t>
  </si>
  <si>
    <r>
      <t>m</t>
    </r>
    <r>
      <rPr>
        <vertAlign val="superscript"/>
        <sz val="10"/>
        <rFont val="Arial"/>
        <family val="2"/>
        <charset val="238"/>
      </rPr>
      <t>2</t>
    </r>
  </si>
  <si>
    <t>M-11.05.00</t>
  </si>
  <si>
    <t xml:space="preserve"> - wykonanie i montaż zbrojenia płyt przejściowych </t>
  </si>
  <si>
    <t>VII</t>
  </si>
  <si>
    <t>Betonowanie płyt przejściowych C30/37</t>
  </si>
  <si>
    <t>Betonowanie kap chodnikowych C30/37</t>
  </si>
  <si>
    <t xml:space="preserve"> - wykonanie betonowania płyt przejściowych na warstwie betonu C12/15</t>
  </si>
  <si>
    <t>Drenaż z geowłókniny otoczonej grysem bazaltowym</t>
  </si>
  <si>
    <t xml:space="preserve"> - drenaż poprzeczny pod krawężnikami (w miejscach sączków i wpustów)</t>
  </si>
  <si>
    <t xml:space="preserve">Modułowe urządzenia dylatacyjne </t>
  </si>
  <si>
    <t>X</t>
  </si>
  <si>
    <t>Montaż sączków odwadniających Ø50mm z włączeniem ich do kolektora</t>
  </si>
  <si>
    <t>Studzienki kablowe z tworzyw sztucznych w kapach chodnikowych</t>
  </si>
  <si>
    <t>Próbne obciążenie obiektu mostowego</t>
  </si>
  <si>
    <t>Projekt i wykonanie próbnego obciążenia obiektu mostowego</t>
  </si>
  <si>
    <t>kpl</t>
  </si>
  <si>
    <t>Krawężnik drogowy 20x30 cm na ławie betonowej z oporem</t>
  </si>
  <si>
    <t>Montaż sworzni zespalających</t>
  </si>
  <si>
    <t xml:space="preserve">Zakup i ustawienie krawężnika kamiennego 20x20cm na podlewce z zaprawy niskoskurczowej                                 </t>
  </si>
  <si>
    <t>VIII</t>
  </si>
  <si>
    <t>IX</t>
  </si>
  <si>
    <t>XI</t>
  </si>
  <si>
    <t>XII</t>
  </si>
  <si>
    <t>V</t>
  </si>
  <si>
    <t>II</t>
  </si>
  <si>
    <t>I</t>
  </si>
  <si>
    <t>Zakup i montaż 4 łożysk garnkowych</t>
  </si>
  <si>
    <t>Montaż punktów wysokościowych na przyczółku, pylonie i ustroju nośnym oraz w sąsiedztwie obiektu wraz z ich inwentaryzacją geodezyjną</t>
  </si>
  <si>
    <t xml:space="preserve">  2*6szt.+2*2szt.+2*4szt+2szt. =</t>
  </si>
  <si>
    <t xml:space="preserve">Wykop w gruncie kat. I-IV nawodnionym wraz z wywiezieniem gruntu z wykopów 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</si>
  <si>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</si>
  <si>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r>
      <t xml:space="preserve">RAZEM: </t>
    </r>
    <r>
      <rPr>
        <i/>
        <sz val="10"/>
        <rFont val="Arial"/>
        <family val="2"/>
        <charset val="238"/>
      </rPr>
      <t>FUNDAMENTOWANIE</t>
    </r>
  </si>
  <si>
    <t>M-01.01.01</t>
  </si>
  <si>
    <t>M.01.01.01</t>
  </si>
  <si>
    <t>M-11.01.01</t>
  </si>
  <si>
    <t>M-11.01.04</t>
  </si>
  <si>
    <t>M-19.01.03b</t>
  </si>
  <si>
    <t>M-12.01.00</t>
  </si>
  <si>
    <t>M-13.01.00</t>
  </si>
  <si>
    <t>M-13.02.00</t>
  </si>
  <si>
    <t>M-18.01.04</t>
  </si>
  <si>
    <t>M-20.01.03</t>
  </si>
  <si>
    <t>M-20.01.04</t>
  </si>
  <si>
    <t>M-14.02.02</t>
  </si>
  <si>
    <t>Bariery na obiektach mostowych</t>
  </si>
  <si>
    <t>Balustrady stalowe</t>
  </si>
  <si>
    <t xml:space="preserve">Beton niekonstrukcyjny </t>
  </si>
  <si>
    <t>M-15.04.04</t>
  </si>
  <si>
    <t xml:space="preserve">Instalacja urządzeń obcych </t>
  </si>
  <si>
    <t>Rury z polietylenu HDPE odprowadzające wody opadowe z obiektu mostowego</t>
  </si>
  <si>
    <t>Łożyska garnkowe</t>
  </si>
  <si>
    <t>„Rozbudowa drogi powiatowej nr 0617T Starachowice Lubienie - wykonanie przejścia drogowego nad linią kolejową w ciągu ulicy Radomskiej w Starachowicach"</t>
  </si>
  <si>
    <t xml:space="preserve"> - wyznaczenie osi wiaduktu</t>
  </si>
  <si>
    <t xml:space="preserve">  76,8m/1000 =</t>
  </si>
  <si>
    <t xml:space="preserve">  ( 16,22m*2)/1000 =</t>
  </si>
  <si>
    <t xml:space="preserve"> - wykopy pod dojazdy z gruntu zbrojonego</t>
  </si>
  <si>
    <t>Wykonanie zasypki przy przyczółkach</t>
  </si>
  <si>
    <t>Bariera ochronna H2/A/W1</t>
  </si>
  <si>
    <t>2*77m</t>
  </si>
  <si>
    <t xml:space="preserve">69,02m*2 =     </t>
  </si>
  <si>
    <t xml:space="preserve"> - na długości ścian przyczółka</t>
  </si>
  <si>
    <t xml:space="preserve">   4*3,8m =</t>
  </si>
  <si>
    <t>M-11.03.02</t>
  </si>
  <si>
    <t>Wykonanie pali wielkośrednicowych</t>
  </si>
  <si>
    <t>Wykonanie pali wielkośrednicowych fi 1200mm pod fundamentami przyczółków, długość pali 12,0m, 2x17=34 sztuki</t>
  </si>
  <si>
    <t>Wykonanie pali wielkośrednicowych fi 1200mm pod słupy klatek schodowych, długość pali 10m, 8 sztuk pali</t>
  </si>
  <si>
    <t>Zbrojenie pali fundamentowych średnicy 1200mm</t>
  </si>
  <si>
    <t xml:space="preserve">pale wiercone wielkośrednicowe 1200mm długości 12m </t>
  </si>
  <si>
    <t xml:space="preserve">pale wiercone wielkośrednicowe 1200mm długości 10m </t>
  </si>
  <si>
    <t>Stal zbrojeniowa klasy C, fyk&gt;=500MPa</t>
  </si>
  <si>
    <t>Zbrojenie konstrukcji klatek schodowych</t>
  </si>
  <si>
    <t xml:space="preserve">Zbrojenie płyt przejściowych </t>
  </si>
  <si>
    <t>Zbrojenie płyty pomostu</t>
  </si>
  <si>
    <t xml:space="preserve"> - wykonanie i montaż zbrojenia płyty pomostu</t>
  </si>
  <si>
    <t>Wykonanie i montaż zbrojenia przyczółków</t>
  </si>
  <si>
    <t>Zbrojenie fundamentów pod ściany oporowe z gruntu zbrojonego</t>
  </si>
  <si>
    <t>Betonowanie przyczółków C35/45</t>
  </si>
  <si>
    <t xml:space="preserve"> - wykonanie betonowania kap chodnikowych na wiadukcie i skrzydłach</t>
  </si>
  <si>
    <t xml:space="preserve"> - wykonanie i montaż zbrojenia kapy chodnikowych na wiadukcie</t>
  </si>
  <si>
    <t>Betonowanie płyty pomostu C35/45</t>
  </si>
  <si>
    <t xml:space="preserve"> - wykonanie betonowania płyty pomostu zaspolonej z rusztem stalowym wiaduktu</t>
  </si>
  <si>
    <t xml:space="preserve"> - podbeton pod przyczółkami gr 20cm</t>
  </si>
  <si>
    <t xml:space="preserve"> - podbeton płyt przejściowych gr. 20cm</t>
  </si>
  <si>
    <t xml:space="preserve"> - przyczółki</t>
  </si>
  <si>
    <t>Izolacjonawierzchnia z żywic epoksydowo-poliuretanowych grubości min. 6 mm</t>
  </si>
  <si>
    <t xml:space="preserve">   2*11szt. =</t>
  </si>
  <si>
    <t xml:space="preserve">Wpusty mostowe żeliwne </t>
  </si>
  <si>
    <t xml:space="preserve"> - wpust mostowy żeliwny (w tym 4 studzienki osadnikowe)</t>
  </si>
  <si>
    <t>Montaż rur spustowych HD-PE DN250</t>
  </si>
  <si>
    <t xml:space="preserve"> - rura DN250 wraz z podwieszeniami</t>
  </si>
  <si>
    <t xml:space="preserve">   4*69,04m =</t>
  </si>
  <si>
    <t xml:space="preserve">   2*16,65m =</t>
  </si>
  <si>
    <t xml:space="preserve">   2*9szt.*0,6m =</t>
  </si>
  <si>
    <t>Montaż 2 dylatacji modułowych na przesuw +/-5cm</t>
  </si>
  <si>
    <t>Prefabrykowany gzyms z polimerobetonu wysokości 100 cm na wiadukcie i ścianach oporowych</t>
  </si>
  <si>
    <t>Ułożenie rur osłonowych PCV wraz z trónikami w miejscach wieszaków do przeprowadzenia kabla energetycznego zasilającego oprawy illuminacyjne wieszaków</t>
  </si>
  <si>
    <t>(po 2 studzienki na kapie)</t>
  </si>
  <si>
    <t>Konstrukcja ustroju nośnego - część stalowa</t>
  </si>
  <si>
    <t>Konstrukcja łuku</t>
  </si>
  <si>
    <t>Wykonanie i montaż konstrukcji stalowej  łuku  - stal S460N</t>
  </si>
  <si>
    <t>Wykonanie i montaż części stalowej ustroju nośnego - stal S460N</t>
  </si>
  <si>
    <r>
      <t xml:space="preserve">Montaż wieszków </t>
    </r>
    <r>
      <rPr>
        <b/>
        <sz val="10"/>
        <rFont val="Calibri"/>
        <family val="2"/>
        <charset val="238"/>
      </rPr>
      <t>Φ</t>
    </r>
    <r>
      <rPr>
        <b/>
        <sz val="10"/>
        <rFont val="Arial"/>
        <family val="2"/>
        <charset val="238"/>
      </rPr>
      <t>80mm, z możliwoscią regulacji oraz z końcówkami widelcowymi, stal S460N (wieszaki systemowe zabezpieczone antykorozyjnie)</t>
    </r>
  </si>
  <si>
    <r>
      <t xml:space="preserve">2x11=22 sztuki wieszaków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80mm, stal S460N, długość łączna 195,44m</t>
    </r>
  </si>
  <si>
    <t xml:space="preserve"> - wyznaczenie osi podpór </t>
  </si>
  <si>
    <t>Wykonanie warstwy do posadowienia murów oporowych</t>
  </si>
  <si>
    <t>154m + 51m,5+42m</t>
  </si>
  <si>
    <t xml:space="preserve"> - wykonanie izolacjo nawierzchni z żywic na kapach chodnikowych i na klatkach schodowych</t>
  </si>
  <si>
    <t>641,4m2 + 58m2 + 50m2</t>
  </si>
  <si>
    <t xml:space="preserve"> - wykonanie betonowania kapy na murach oporowych</t>
  </si>
  <si>
    <t xml:space="preserve"> - wykonanie betonowania fundamentów pod ściany oporowe 0,5x0,25m</t>
  </si>
  <si>
    <t xml:space="preserve"> - wykonanie i montaż zbrojenia kap chodnikowych na murach oporowych</t>
  </si>
  <si>
    <t>Wytyczenie geodezyjne drogowego obiektu inżynierskiego</t>
  </si>
  <si>
    <t xml:space="preserve">Wykonanie wykopów w gruncie nieskalistym dla wykonania fundamentów pod podpory wiaduktu z wywiezieniem gruntu z wykopów </t>
  </si>
  <si>
    <t>Betonowanie słupów średnicy 80cm w klatkach schodowych C35/45</t>
  </si>
  <si>
    <t>Betonowanie fundamentów pod mury oporowe C30/37</t>
  </si>
  <si>
    <t>Betonowanie konstrukcji klatek schodowych C35/45</t>
  </si>
  <si>
    <t>m3</t>
  </si>
  <si>
    <t xml:space="preserve"> - dren fi 126/113mm za płytami przejściowymi i wzdłuż murów oporowych</t>
  </si>
  <si>
    <t xml:space="preserve"> - zasypka za płytami przejściowymi i wzdłuż murów oporowych</t>
  </si>
  <si>
    <t xml:space="preserve">Zabezpieczenie antykorozyjne stalowej części zewnętrznej belek i poprzecznic - natryskiwanie cieplne powłoki cynkowej grubości 200um - powierzchnia zewnętrzna </t>
  </si>
  <si>
    <t>Próbne obciążenie pali</t>
  </si>
  <si>
    <t>Projekt i wykonanie próbnego obciążenia pali</t>
  </si>
  <si>
    <t>m2</t>
  </si>
  <si>
    <t>Budowa ściany oporowej z gruntu zbrojonego</t>
  </si>
  <si>
    <t>Osłony p.porażeniowe</t>
  </si>
  <si>
    <t xml:space="preserve">Wykonanie wraz z zabezpieczeniem antykorozyjnym (ocynk ogniowy 200um + powłoki malarskie) i montażem osłony p.porażeniowej na wiadukcie </t>
  </si>
  <si>
    <t>Wykonanie drenażu z rur perforowanych PCV Ø 126/113 w geowłókninie z zasypką</t>
  </si>
  <si>
    <t>M-12.02.01</t>
  </si>
  <si>
    <t>Konstrukcje oporowe z gruntu zbrojonego</t>
  </si>
  <si>
    <t>Nawierzchnia jezdni – warstwa wiążąca z asfaltu lanego</t>
  </si>
  <si>
    <t>M-15.04.03</t>
  </si>
  <si>
    <t>Nawierzchnia jezdni – warstwa ścieralna z SMA</t>
  </si>
  <si>
    <r>
      <t xml:space="preserve">Krawężnik na ławie betonowej
</t>
    </r>
    <r>
      <rPr>
        <i/>
        <sz val="10"/>
        <rFont val="Arial"/>
        <family val="2"/>
        <charset val="238"/>
      </rPr>
      <t xml:space="preserve">STWIORB D-08.01.01 w branży drogowej </t>
    </r>
  </si>
  <si>
    <t>M-11.01.00 
M-11.01.01</t>
  </si>
  <si>
    <t>Roboty ziemne pod fundamenty
Wykop w gruncie nieskalistym</t>
  </si>
  <si>
    <t>Roboty ziemne pod fundamenty
Zasypanie wykopów gruntem z zagęszczeniem</t>
  </si>
  <si>
    <t>M-11.01.00 
M-11.01.04</t>
  </si>
  <si>
    <t>M-15.02.03</t>
  </si>
  <si>
    <t>M-15.01.02</t>
  </si>
  <si>
    <t>M-19.01.05</t>
  </si>
  <si>
    <t>M-19.01.04a</t>
  </si>
  <si>
    <t>M-19.01.01a</t>
  </si>
  <si>
    <t xml:space="preserve"> - wykonanie i montaż zbrojenia fundamentu</t>
  </si>
  <si>
    <t>Wykonanie i montaż zbrojenia słupów</t>
  </si>
  <si>
    <t>Wykonanie i montaż zbrojenia klatek</t>
  </si>
  <si>
    <t>M-12.03.01</t>
  </si>
  <si>
    <t>Kotwy talerzowe</t>
  </si>
  <si>
    <t xml:space="preserve"> - zakup i montaż zbrojenia kotew talerzowych </t>
  </si>
  <si>
    <t>M-13.03.01a</t>
  </si>
  <si>
    <t>M-16.01.01a</t>
  </si>
  <si>
    <t>M-16.01.02b</t>
  </si>
  <si>
    <t>M-16.01.03a</t>
  </si>
  <si>
    <t>M-16.01.03b</t>
  </si>
  <si>
    <t>M-17.01.01</t>
  </si>
  <si>
    <t>M-20.01.14</t>
  </si>
  <si>
    <t>M-20.01.07</t>
  </si>
  <si>
    <t>kpl.</t>
  </si>
  <si>
    <t>M-20.01.08</t>
  </si>
  <si>
    <t>Monitoring konstrukcji</t>
  </si>
  <si>
    <t>Projekt, wykonanie i utrzymanie monitoringu konstrukcji</t>
  </si>
  <si>
    <t>M-14.01.02</t>
  </si>
  <si>
    <t>M-14.02.01a</t>
  </si>
  <si>
    <t>M-14.03.02</t>
  </si>
  <si>
    <r>
      <t xml:space="preserve">RAZEM: </t>
    </r>
    <r>
      <rPr>
        <i/>
        <sz val="10"/>
        <rFont val="Arial"/>
        <family val="2"/>
        <charset val="238"/>
      </rPr>
      <t>IZOLACJE I NAWIERZCHNIE</t>
    </r>
  </si>
  <si>
    <t>D-08.01.01a</t>
  </si>
  <si>
    <r>
      <t xml:space="preserve">RAZEM: </t>
    </r>
    <r>
      <rPr>
        <i/>
        <sz val="10"/>
        <rFont val="Arial"/>
        <family val="2"/>
        <charset val="238"/>
      </rPr>
      <t>ELEMENTY ZABEZPIECZAJĄCE</t>
    </r>
  </si>
  <si>
    <t>IZOLACJE I NAWIERZCHNIE
Roboty w zakresie nawierzchni na drogach i obiektach inżynierskich</t>
  </si>
  <si>
    <t>ROBOTY PRZYGOTOWAWCZE
Prace pomiarowe</t>
  </si>
  <si>
    <t xml:space="preserve"> - podbeton pod fundamentami klatek schodowych</t>
  </si>
  <si>
    <t xml:space="preserve"> - wykonanie betonowania klatek schodowych C35/45</t>
  </si>
  <si>
    <t>- wykonanie betonowania przyczółków Nr 1 i Nr 2</t>
  </si>
  <si>
    <t xml:space="preserve"> - wykonanie słupów średnicy 80cm w klatkach schodowych C35/45</t>
  </si>
  <si>
    <r>
      <t xml:space="preserve">RAZEM: </t>
    </r>
    <r>
      <rPr>
        <i/>
        <sz val="10"/>
        <rFont val="Arial"/>
        <family val="2"/>
        <charset val="238"/>
      </rPr>
      <t xml:space="preserve">KONSTRUKCJE STALOWE </t>
    </r>
  </si>
  <si>
    <t>KONSTRUKCJE STALOWE
Montaż konstrukcji metalowych</t>
  </si>
  <si>
    <t>Wieszaki prętowe</t>
  </si>
  <si>
    <r>
      <t xml:space="preserve">RAZEM: </t>
    </r>
    <r>
      <rPr>
        <i/>
        <sz val="10"/>
        <rFont val="Arial"/>
        <family val="2"/>
        <charset val="238"/>
      </rPr>
      <t>PRACE POMIAROWE</t>
    </r>
  </si>
  <si>
    <r>
      <t xml:space="preserve">RAZEM: </t>
    </r>
    <r>
      <rPr>
        <i/>
        <sz val="10"/>
        <rFont val="Arial"/>
        <family val="2"/>
        <charset val="238"/>
      </rPr>
      <t>ŁOŻYSKA</t>
    </r>
  </si>
  <si>
    <t>ŁOŻYSKA
Roboty budowlane w zakresie budowy mostów i tuneli, szybów i kolei podziemnej</t>
  </si>
  <si>
    <t>Zbrojenie przyczółków</t>
  </si>
  <si>
    <t xml:space="preserve">Zbrojenie słupów średnicy 80cm w klatkach schodowych </t>
  </si>
  <si>
    <t>Zbrojenie kap chodnikowych</t>
  </si>
  <si>
    <t xml:space="preserve"> - podbeton kap chodnikowych na skrzydłach gr.  20cm  </t>
  </si>
  <si>
    <t xml:space="preserve"> - podbeton kap chodnikowych na murach oporowych gr.  20cm  </t>
  </si>
  <si>
    <t>ELEMENTY ZABEZPIECZAJĄCE
Instalowanie urządzeń ochronnych</t>
  </si>
  <si>
    <t>FUNDAMENTOWANIE
Fundamentowanie</t>
  </si>
  <si>
    <t xml:space="preserve">   2*10szt.=</t>
  </si>
  <si>
    <t>Ułożenie rur osłonowych średnicy wew 110mm w kapach chodnikowych przed ich zabetonowaniem</t>
  </si>
  <si>
    <t>Wykonanie stalowej konstrukcji pomostu w wytwórni i jej montaż na budowie, wraz z wypełnieniem jej wnętrza gazem szlachetnym</t>
  </si>
  <si>
    <t>Wykonanie stalowej konstrukcji pomostu w wytwórni i jej montaż na budowie, wraz z wypełnieniem wnętrz gazem szlachetnym</t>
  </si>
  <si>
    <t>Montaż sworzni typu Nelson  zespalających część stalową i betonową, sworznie średnicy 25mm, H=175mm, sztuk 8920</t>
  </si>
  <si>
    <t>Ułożenie stalowych rur osłonowych śr 323.9/8mm osłaniające kolektor odwadniający pod płytami przejściowymi</t>
  </si>
  <si>
    <t>L=4*7m</t>
  </si>
  <si>
    <t>-</t>
  </si>
  <si>
    <t>Wykonanie korekty (obniżenie lin nośnych) przewodów trakcyjnych pod wiaduktem</t>
  </si>
  <si>
    <t>M-01.00.00
CPV: 71355000-1</t>
  </si>
  <si>
    <t>M-15.00.00    
CPV: 45233220-7</t>
  </si>
  <si>
    <t>M-19.00.00
CPV: 45233292-2</t>
  </si>
  <si>
    <t>D.08.00.00
CPV: 45233253-7</t>
  </si>
  <si>
    <t>M-12.00.00 
CPV: 45223500-1</t>
  </si>
  <si>
    <t>M-13.00.00
CPV: 45223500-1</t>
  </si>
  <si>
    <t>M-16.00.00
CPV: 45232451-8</t>
  </si>
  <si>
    <t>M-17.00.00       CPV: 45221000-2</t>
  </si>
  <si>
    <t>M-18.00.00
CPV: 45232451-8</t>
  </si>
  <si>
    <t>M-20.00.00
CPV: 45221111-3</t>
  </si>
  <si>
    <t>M-14.00.00        CPV: 45223100-7</t>
  </si>
  <si>
    <t xml:space="preserve">M-11.00.00    
CPV: 45262210-6                                                 </t>
  </si>
  <si>
    <t>KOSZTORYS OFERTOWY</t>
  </si>
  <si>
    <t>M-20.01.50</t>
  </si>
  <si>
    <t>Warstwa grubości 30cm wykonana z miesznki niezwiązanej z kruszywem 0/31,5 C50/30 posadowiaona na georuszcie trójosiowym i geowłókninie separacyjnej</t>
  </si>
  <si>
    <t>Na wiadukcie i klatkach:</t>
  </si>
  <si>
    <t>Na murach:</t>
  </si>
  <si>
    <t>230m + 173m+89m+104m</t>
  </si>
  <si>
    <t>Powierzchnia georusztu i geowłókniny separacyjnej A=5506 m2</t>
  </si>
  <si>
    <t>Wykonanie wraz z zabezpieczeniem antykorozyjnym (ocynk ogniowy 200um  + powłoki malarskie) i montażem (kotwy chemiczne) balustrady mostowej  na wiadukcie, klatkach schodowych i  na murach oporowych z kształtowników stalowych H=130cm,</t>
  </si>
  <si>
    <t>Zabezpieczenie antykorozyjne stalowej części zewnętrznej łuku - wg STWiORB</t>
  </si>
  <si>
    <t>Pokrywanie powłokami malarskimi konstrukcji stalowej ocynkowanej  wg STWiORB</t>
  </si>
  <si>
    <t>Pokrywanie powłokami malarskimi konstrukcji stalowej ocynkowanej - powierzchnia zewnętrzna belek i poprzecznice wg STWiORB</t>
  </si>
  <si>
    <t>Zabezpieczenie antykorozyjne stalowej części zewnętrznej łuku - natryskiwanie cieplne powłoki cynkowej grubości 200um - powierzchnia zewnętrzna łuku</t>
  </si>
  <si>
    <t>Wykonanie korekty (obniżenie lin nośnych) przewodów trakcyjnych pod wiaduktem, wraz z projektem wykonawczym i  SST</t>
  </si>
  <si>
    <t>ed</t>
  </si>
  <si>
    <t>Zakup i montaż  łożyska garnkowego stałego, nośności pionowej 9500kN i nośności poziomej Hx=1300kN , Hy=900kN</t>
  </si>
  <si>
    <t>Zakup i montaż  łożysk garnkowych jednokierunkowo przesuwnych o przesuwie +/-60mm, nośności pionowej 9500 kN i nośności poziomej Hx=1300kN</t>
  </si>
  <si>
    <t>Zakup i montaż  łożysk garnkowych jednokierunkowo przesuwnych o przesuwie +/-60mm, nośności pionowej 9500 kN i nośności poziomej Hy=900kN</t>
  </si>
  <si>
    <t>Zakup i montaż łożysk garnkowych wielokierunkowo przesuwnych o przesuwie +/-60mm i nośności pionowej 9500kN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</si>
</sst>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#\.##\.##\.##\."/>
    <numFmt numFmtId="165" formatCode="#,##0.0"/>
    <numFmt numFmtId="166" formatCode="#,##0.00\ _z_ł"/>
    <numFmt numFmtId="167" formatCode="#,##0.000"/>
    <numFmt numFmtId="168" formatCode="#,##0.00000"/>
    <numFmt numFmtId="169" formatCode="#,##0.0000"/>
  </numFmts>
  <fonts count="54"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2"/>
      <color theme="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50" borderId="0" applyNumberFormat="0" applyBorder="0" applyAlignment="0" applyProtection="0"/>
    <xf numFmtId="0" fontId="5" fillId="38" borderId="10" applyNumberFormat="0" applyAlignment="0" applyProtection="0"/>
    <xf numFmtId="0" fontId="6" fillId="51" borderId="11" applyNumberFormat="0" applyAlignment="0" applyProtection="0"/>
    <xf numFmtId="0" fontId="7" fillId="35" borderId="0" applyNumberFormat="0" applyBorder="0" applyAlignment="0" applyProtection="0"/>
    <xf numFmtId="0" fontId="3" fillId="0" borderId="0"/>
    <xf numFmtId="0" fontId="8" fillId="0" borderId="12" applyNumberFormat="0" applyFill="0" applyAlignment="0" applyProtection="0"/>
    <xf numFmtId="0" fontId="9" fillId="52" borderId="13" applyNumberFormat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53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14" fillId="51" borderId="10" applyNumberFormat="0" applyAlignment="0" applyProtection="0"/>
    <xf numFmtId="0" fontId="15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54" borderId="18" applyNumberFormat="0" applyAlignment="0" applyProtection="0"/>
    <xf numFmtId="0" fontId="19" fillId="34" borderId="0" applyNumberFormat="0" applyBorder="0" applyAlignment="0" applyProtection="0"/>
    <xf numFmtId="0" fontId="2" fillId="0" borderId="0"/>
    <xf numFmtId="0" fontId="2" fillId="54" borderId="18" applyNumberFormat="0" applyAlignment="0" applyProtection="0"/>
    <xf numFmtId="0" fontId="25" fillId="0" borderId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2" borderId="0" applyNumberFormat="0" applyBorder="0" applyAlignment="0" applyProtection="0"/>
    <xf numFmtId="0" fontId="2" fillId="0" borderId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2" fillId="0" borderId="0"/>
    <xf numFmtId="0" fontId="36" fillId="6" borderId="4" applyNumberForma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8" borderId="8" applyNumberFormat="0" applyFont="0" applyAlignment="0" applyProtection="0"/>
    <xf numFmtId="0" fontId="40" fillId="3" borderId="0" applyNumberFormat="0" applyBorder="0" applyAlignment="0" applyProtection="0"/>
    <xf numFmtId="0" fontId="2" fillId="0" borderId="0"/>
    <xf numFmtId="0" fontId="20" fillId="0" borderId="0"/>
    <xf numFmtId="0" fontId="53" fillId="0" borderId="0"/>
  </cellStyleXfs>
  <cellXfs count="306">
    <xf numFmtId="0" fontId="0" fillId="0" borderId="0" xfId="0"/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21" fillId="55" borderId="21" xfId="0" applyFont="1" applyFill="1" applyBorder="1" applyAlignment="1" applyProtection="1">
      <alignment horizontal="center" vertical="center" wrapText="1"/>
      <protection locked="0"/>
    </xf>
    <xf numFmtId="165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1" fillId="59" borderId="32" xfId="0" applyFont="1" applyFill="1" applyBorder="1" applyAlignment="1" applyProtection="1">
      <alignment horizontal="center" vertical="center" wrapText="1"/>
      <protection locked="0"/>
    </xf>
    <xf numFmtId="165" fontId="21" fillId="0" borderId="20" xfId="0" applyNumberFormat="1" applyFont="1" applyBorder="1" applyAlignment="1" applyProtection="1">
      <alignment horizontal="center" vertical="center" wrapText="1"/>
      <protection locked="0"/>
    </xf>
    <xf numFmtId="0" fontId="21" fillId="59" borderId="20" xfId="0" applyFont="1" applyFill="1" applyBorder="1" applyAlignment="1" applyProtection="1">
      <alignment horizontal="center" vertical="center" wrapText="1"/>
      <protection locked="0"/>
    </xf>
    <xf numFmtId="0" fontId="2" fillId="59" borderId="19" xfId="0" applyFont="1" applyFill="1" applyBorder="1" applyAlignment="1" applyProtection="1">
      <alignment horizontal="center" vertical="center" wrapText="1"/>
      <protection locked="0"/>
    </xf>
    <xf numFmtId="0" fontId="21" fillId="55" borderId="21" xfId="93" applyFont="1" applyFill="1" applyBorder="1" applyAlignment="1" applyProtection="1">
      <alignment horizontal="center" vertical="center" wrapText="1"/>
      <protection locked="0"/>
    </xf>
    <xf numFmtId="0" fontId="21" fillId="56" borderId="21" xfId="93" applyFont="1" applyFill="1" applyBorder="1" applyAlignment="1" applyProtection="1">
      <alignment horizontal="center" vertical="center" wrapText="1"/>
      <protection locked="0"/>
    </xf>
    <xf numFmtId="0" fontId="21" fillId="55" borderId="2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1" fillId="55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45" fillId="0" borderId="0" xfId="0" applyFont="1" applyProtection="1">
      <protection locked="0"/>
    </xf>
    <xf numFmtId="0" fontId="2" fillId="0" borderId="19" xfId="86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4" fontId="2" fillId="0" borderId="24" xfId="0" applyNumberFormat="1" applyFont="1" applyBorder="1" applyAlignment="1" applyProtection="1">
      <alignment horizontal="center" vertical="center"/>
      <protection locked="0"/>
    </xf>
    <xf numFmtId="0" fontId="24" fillId="55" borderId="26" xfId="0" applyFont="1" applyFill="1" applyBorder="1" applyAlignment="1" applyProtection="1">
      <alignment vertical="center"/>
      <protection locked="0"/>
    </xf>
    <xf numFmtId="4" fontId="24" fillId="55" borderId="26" xfId="0" applyNumberFormat="1" applyFont="1" applyFill="1" applyBorder="1" applyAlignment="1" applyProtection="1">
      <alignment vertical="center"/>
      <protection locked="0"/>
    </xf>
    <xf numFmtId="4" fontId="23" fillId="0" borderId="21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1" xfId="40" applyFont="1" applyBorder="1" applyAlignment="1">
      <alignment horizontal="center" vertical="center" wrapText="1"/>
    </xf>
    <xf numFmtId="4" fontId="21" fillId="0" borderId="21" xfId="40" applyNumberFormat="1" applyFont="1" applyBorder="1" applyAlignment="1">
      <alignment horizontal="center" vertical="center" wrapText="1"/>
    </xf>
    <xf numFmtId="0" fontId="24" fillId="55" borderId="23" xfId="0" applyFont="1" applyFill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1" fillId="56" borderId="21" xfId="40" applyFont="1" applyFill="1" applyBorder="1" applyAlignment="1" applyProtection="1">
      <alignment horizontal="center" vertical="center" wrapText="1"/>
      <protection locked="0"/>
    </xf>
    <xf numFmtId="0" fontId="21" fillId="0" borderId="20" xfId="86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1" fillId="55" borderId="22" xfId="0" applyFont="1" applyFill="1" applyBorder="1" applyAlignment="1" applyProtection="1">
      <alignment horizontal="center" vertical="top" wrapText="1"/>
      <protection locked="0"/>
    </xf>
    <xf numFmtId="4" fontId="24" fillId="0" borderId="21" xfId="0" applyNumberFormat="1" applyFont="1" applyBorder="1" applyAlignment="1" applyProtection="1">
      <alignment horizontal="center" vertical="center"/>
      <protection locked="0"/>
    </xf>
    <xf numFmtId="4" fontId="24" fillId="0" borderId="22" xfId="0" applyNumberFormat="1" applyFont="1" applyBorder="1" applyAlignment="1" applyProtection="1">
      <alignment horizontal="center" vertical="center"/>
      <protection locked="0"/>
    </xf>
    <xf numFmtId="0" fontId="21" fillId="59" borderId="0" xfId="40" applyFont="1" applyFill="1" applyAlignment="1" applyProtection="1">
      <alignment horizontal="center" vertical="center" wrapText="1"/>
      <protection locked="0"/>
    </xf>
    <xf numFmtId="0" fontId="21" fillId="59" borderId="0" xfId="40" applyFont="1" applyFill="1" applyAlignment="1" applyProtection="1">
      <alignment vertical="center" wrapText="1"/>
      <protection locked="0"/>
    </xf>
    <xf numFmtId="0" fontId="21" fillId="56" borderId="22" xfId="40" applyFont="1" applyFill="1" applyBorder="1" applyAlignment="1" applyProtection="1">
      <alignment horizontal="center" vertical="center" wrapText="1"/>
      <protection locked="0"/>
    </xf>
    <xf numFmtId="0" fontId="21" fillId="56" borderId="28" xfId="40" applyFont="1" applyFill="1" applyBorder="1" applyAlignment="1" applyProtection="1">
      <alignment vertical="center" wrapText="1"/>
      <protection locked="0"/>
    </xf>
    <xf numFmtId="0" fontId="21" fillId="56" borderId="26" xfId="40" applyFont="1" applyFill="1" applyBorder="1" applyAlignment="1" applyProtection="1">
      <alignment vertical="center" wrapText="1"/>
      <protection locked="0"/>
    </xf>
    <xf numFmtId="0" fontId="21" fillId="56" borderId="19" xfId="40" applyFont="1" applyFill="1" applyBorder="1" applyAlignment="1" applyProtection="1">
      <alignment horizontal="center" vertical="center" wrapText="1"/>
      <protection locked="0"/>
    </xf>
    <xf numFmtId="0" fontId="24" fillId="55" borderId="21" xfId="0" applyFont="1" applyFill="1" applyBorder="1" applyAlignment="1" applyProtection="1">
      <alignment horizontal="center" vertical="center"/>
      <protection locked="0"/>
    </xf>
    <xf numFmtId="0" fontId="24" fillId="55" borderId="27" xfId="0" applyFont="1" applyFill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4" fontId="21" fillId="56" borderId="30" xfId="40" applyNumberFormat="1" applyFont="1" applyFill="1" applyBorder="1" applyAlignment="1" applyProtection="1">
      <alignment vertical="center" wrapText="1"/>
      <protection locked="0"/>
    </xf>
    <xf numFmtId="4" fontId="24" fillId="55" borderId="24" xfId="0" applyNumberFormat="1" applyFont="1" applyFill="1" applyBorder="1" applyAlignment="1" applyProtection="1">
      <alignment vertical="center"/>
      <protection locked="0"/>
    </xf>
    <xf numFmtId="4" fontId="21" fillId="56" borderId="26" xfId="40" applyNumberFormat="1" applyFont="1" applyFill="1" applyBorder="1" applyAlignment="1" applyProtection="1">
      <alignment vertical="center" wrapText="1"/>
      <protection locked="0"/>
    </xf>
    <xf numFmtId="4" fontId="24" fillId="55" borderId="23" xfId="0" applyNumberFormat="1" applyFont="1" applyFill="1" applyBorder="1" applyAlignment="1" applyProtection="1">
      <alignment vertical="center"/>
      <protection locked="0"/>
    </xf>
    <xf numFmtId="4" fontId="21" fillId="56" borderId="26" xfId="40" applyNumberFormat="1" applyFont="1" applyFill="1" applyBorder="1" applyAlignment="1" applyProtection="1">
      <alignment horizontal="center" vertical="center" wrapText="1"/>
      <protection locked="0"/>
    </xf>
    <xf numFmtId="4" fontId="24" fillId="58" borderId="21" xfId="0" applyNumberFormat="1" applyFont="1" applyFill="1" applyBorder="1" applyAlignment="1" applyProtection="1">
      <alignment horizontal="center" vertical="center"/>
      <protection locked="0"/>
    </xf>
    <xf numFmtId="0" fontId="21" fillId="56" borderId="27" xfId="93" applyFont="1" applyFill="1" applyBorder="1" applyAlignment="1" applyProtection="1">
      <alignment vertical="center" wrapText="1"/>
      <protection locked="0"/>
    </xf>
    <xf numFmtId="0" fontId="21" fillId="56" borderId="23" xfId="93" applyFont="1" applyFill="1" applyBorder="1" applyAlignment="1" applyProtection="1">
      <alignment vertical="center" wrapText="1"/>
      <protection locked="0"/>
    </xf>
    <xf numFmtId="0" fontId="21" fillId="56" borderId="27" xfId="93" applyFont="1" applyFill="1" applyBorder="1" applyAlignment="1" applyProtection="1">
      <alignment horizontal="center" vertical="center" wrapText="1"/>
      <protection locked="0"/>
    </xf>
    <xf numFmtId="1" fontId="24" fillId="55" borderId="23" xfId="0" applyNumberFormat="1" applyFont="1" applyFill="1" applyBorder="1" applyAlignment="1" applyProtection="1">
      <alignment vertical="center"/>
      <protection locked="0"/>
    </xf>
    <xf numFmtId="4" fontId="21" fillId="55" borderId="23" xfId="0" applyNumberFormat="1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3" fontId="23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4" fontId="21" fillId="0" borderId="22" xfId="0" applyNumberFormat="1" applyFont="1" applyBorder="1" applyAlignment="1" applyProtection="1">
      <alignment horizontal="center" vertical="center" wrapText="1"/>
      <protection locked="0"/>
    </xf>
    <xf numFmtId="4" fontId="21" fillId="0" borderId="20" xfId="86" applyNumberFormat="1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2" fillId="0" borderId="19" xfId="94" applyFont="1" applyBorder="1" applyAlignment="1" applyProtection="1">
      <alignment horizontal="center" vertical="center" wrapText="1"/>
      <protection locked="0"/>
    </xf>
    <xf numFmtId="0" fontId="21" fillId="0" borderId="20" xfId="94" applyFont="1" applyBorder="1" applyAlignment="1" applyProtection="1">
      <alignment horizontal="center" vertical="center" wrapText="1"/>
      <protection locked="0"/>
    </xf>
    <xf numFmtId="0" fontId="2" fillId="0" borderId="22" xfId="94" applyFont="1" applyBorder="1" applyAlignment="1" applyProtection="1">
      <alignment horizontal="center" vertical="center" wrapText="1"/>
      <protection locked="0"/>
    </xf>
    <xf numFmtId="0" fontId="21" fillId="55" borderId="21" xfId="94" applyFont="1" applyFill="1" applyBorder="1" applyAlignment="1" applyProtection="1">
      <alignment horizontal="center" vertical="center" wrapText="1"/>
      <protection locked="0"/>
    </xf>
    <xf numFmtId="4" fontId="21" fillId="56" borderId="24" xfId="94" applyNumberFormat="1" applyFont="1" applyFill="1" applyBorder="1" applyAlignment="1" applyProtection="1">
      <alignment horizontal="center" vertical="center" wrapText="1"/>
      <protection locked="0"/>
    </xf>
    <xf numFmtId="4" fontId="21" fillId="0" borderId="20" xfId="94" applyNumberFormat="1" applyFont="1" applyBorder="1" applyAlignment="1" applyProtection="1">
      <alignment horizontal="center" vertical="center" wrapText="1"/>
      <protection locked="0"/>
    </xf>
    <xf numFmtId="4" fontId="2" fillId="0" borderId="19" xfId="94" applyNumberFormat="1" applyFont="1" applyBorder="1" applyAlignment="1" applyProtection="1">
      <alignment horizontal="center" vertical="center" wrapText="1"/>
      <protection locked="0"/>
    </xf>
    <xf numFmtId="0" fontId="21" fillId="0" borderId="19" xfId="94" applyFont="1" applyBorder="1" applyAlignment="1" applyProtection="1">
      <alignment horizontal="center" vertical="center" wrapText="1"/>
      <protection locked="0"/>
    </xf>
    <xf numFmtId="4" fontId="21" fillId="0" borderId="19" xfId="94" applyNumberFormat="1" applyFont="1" applyBorder="1" applyAlignment="1" applyProtection="1">
      <alignment horizontal="center" vertical="center" wrapText="1"/>
      <protection locked="0"/>
    </xf>
    <xf numFmtId="4" fontId="21" fillId="0" borderId="33" xfId="94" applyNumberFormat="1" applyFont="1" applyBorder="1" applyAlignment="1" applyProtection="1">
      <alignment horizontal="center" vertical="center" wrapText="1"/>
      <protection locked="0"/>
    </xf>
    <xf numFmtId="4" fontId="21" fillId="0" borderId="30" xfId="94" applyNumberFormat="1" applyFont="1" applyBorder="1" applyAlignment="1" applyProtection="1">
      <alignment horizontal="center" vertical="center" wrapText="1"/>
      <protection locked="0"/>
    </xf>
    <xf numFmtId="165" fontId="2" fillId="0" borderId="19" xfId="94" applyNumberFormat="1" applyFont="1" applyBorder="1" applyAlignment="1" applyProtection="1">
      <alignment horizontal="center" vertical="center" wrapText="1"/>
      <protection locked="0"/>
    </xf>
    <xf numFmtId="4" fontId="2" fillId="56" borderId="24" xfId="94" applyNumberFormat="1" applyFont="1" applyFill="1" applyBorder="1" applyAlignment="1" applyProtection="1">
      <alignment horizontal="center" vertical="center" wrapText="1"/>
      <protection locked="0"/>
    </xf>
    <xf numFmtId="4" fontId="2" fillId="0" borderId="22" xfId="94" applyNumberFormat="1" applyFont="1" applyBorder="1" applyAlignment="1" applyProtection="1">
      <alignment horizontal="center" vertical="center" wrapText="1"/>
      <protection locked="0"/>
    </xf>
    <xf numFmtId="1" fontId="21" fillId="0" borderId="20" xfId="94" applyNumberFormat="1" applyFont="1" applyBorder="1" applyAlignment="1" applyProtection="1">
      <alignment horizontal="center" vertical="center" wrapText="1"/>
      <protection locked="0"/>
    </xf>
    <xf numFmtId="1" fontId="2" fillId="0" borderId="19" xfId="94" applyNumberFormat="1" applyFont="1" applyBorder="1" applyAlignment="1" applyProtection="1">
      <alignment horizontal="center" vertical="center" wrapText="1"/>
      <protection locked="0"/>
    </xf>
    <xf numFmtId="165" fontId="2" fillId="0" borderId="22" xfId="94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Protection="1">
      <protection locked="0"/>
    </xf>
    <xf numFmtId="0" fontId="23" fillId="0" borderId="0" xfId="0" applyFont="1"/>
    <xf numFmtId="4" fontId="23" fillId="0" borderId="0" xfId="0" applyNumberFormat="1" applyFont="1" applyProtection="1"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20" xfId="86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32" xfId="86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1" fillId="59" borderId="28" xfId="0" applyFont="1" applyFill="1" applyBorder="1" applyAlignment="1" applyProtection="1">
      <alignment horizontal="left" vertical="center" wrapText="1"/>
      <protection locked="0"/>
    </xf>
    <xf numFmtId="0" fontId="2" fillId="59" borderId="32" xfId="94" applyFont="1" applyFill="1" applyBorder="1" applyAlignment="1" applyProtection="1">
      <alignment horizontal="left" vertical="center" wrapText="1"/>
      <protection locked="0"/>
    </xf>
    <xf numFmtId="0" fontId="2" fillId="59" borderId="32" xfId="0" applyFont="1" applyFill="1" applyBorder="1" applyAlignment="1" applyProtection="1">
      <alignment horizontal="left" vertical="center" wrapText="1"/>
      <protection locked="0"/>
    </xf>
    <xf numFmtId="0" fontId="21" fillId="0" borderId="28" xfId="94" applyFont="1" applyBorder="1" applyAlignment="1" applyProtection="1">
      <alignment horizontal="left" vertical="center" wrapText="1"/>
      <protection locked="0"/>
    </xf>
    <xf numFmtId="0" fontId="2" fillId="0" borderId="32" xfId="0" quotePrefix="1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1" fillId="0" borderId="28" xfId="0" applyFont="1" applyBorder="1" applyAlignment="1" applyProtection="1">
      <alignment vertical="center" wrapText="1"/>
      <protection locked="0"/>
    </xf>
    <xf numFmtId="0" fontId="21" fillId="0" borderId="32" xfId="0" applyFont="1" applyBorder="1" applyAlignment="1" applyProtection="1">
      <alignment vertical="center" wrapText="1"/>
      <protection locked="0"/>
    </xf>
    <xf numFmtId="0" fontId="2" fillId="0" borderId="29" xfId="94" applyFont="1" applyBorder="1" applyAlignment="1" applyProtection="1">
      <alignment horizontal="left" vertical="center" wrapText="1"/>
      <protection locked="0"/>
    </xf>
    <xf numFmtId="0" fontId="21" fillId="0" borderId="20" xfId="94" applyFont="1" applyBorder="1" applyAlignment="1" applyProtection="1">
      <alignment vertical="center" wrapText="1"/>
      <protection locked="0"/>
    </xf>
    <xf numFmtId="0" fontId="2" fillId="0" borderId="19" xfId="94" applyFont="1" applyBorder="1" applyAlignment="1" applyProtection="1">
      <alignment vertical="center" wrapText="1"/>
      <protection locked="0"/>
    </xf>
    <xf numFmtId="0" fontId="21" fillId="0" borderId="20" xfId="0" applyFont="1" applyBorder="1" applyAlignment="1" applyProtection="1">
      <alignment vertical="center" wrapText="1"/>
      <protection locked="0"/>
    </xf>
    <xf numFmtId="0" fontId="21" fillId="0" borderId="28" xfId="94" applyFont="1" applyBorder="1" applyAlignment="1" applyProtection="1">
      <alignment vertical="center" wrapText="1"/>
      <protection locked="0"/>
    </xf>
    <xf numFmtId="167" fontId="23" fillId="0" borderId="0" xfId="0" applyNumberFormat="1" applyFont="1" applyProtection="1"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21" fillId="56" borderId="20" xfId="40" applyFont="1" applyFill="1" applyBorder="1" applyAlignment="1" applyProtection="1">
      <alignment horizontal="center" vertical="center" wrapText="1"/>
      <protection locked="0"/>
    </xf>
    <xf numFmtId="0" fontId="21" fillId="55" borderId="21" xfId="0" applyFont="1" applyFill="1" applyBorder="1" applyAlignment="1" applyProtection="1">
      <alignment horizontal="center" vertical="center"/>
      <protection locked="0"/>
    </xf>
    <xf numFmtId="0" fontId="21" fillId="55" borderId="27" xfId="0" applyFont="1" applyFill="1" applyBorder="1" applyAlignment="1" applyProtection="1">
      <alignment vertical="center"/>
      <protection locked="0"/>
    </xf>
    <xf numFmtId="0" fontId="21" fillId="0" borderId="20" xfId="86" applyFont="1" applyBorder="1" applyAlignment="1" applyProtection="1">
      <alignment horizontal="center" vertical="center"/>
      <protection locked="0"/>
    </xf>
    <xf numFmtId="0" fontId="2" fillId="0" borderId="19" xfId="86" applyBorder="1" applyAlignment="1" applyProtection="1">
      <alignment horizontal="center" vertical="center"/>
      <protection locked="0"/>
    </xf>
    <xf numFmtId="0" fontId="21" fillId="0" borderId="20" xfId="93" applyFont="1" applyBorder="1" applyAlignment="1" applyProtection="1">
      <alignment horizontal="center" vertical="center" wrapText="1"/>
      <protection locked="0"/>
    </xf>
    <xf numFmtId="4" fontId="21" fillId="0" borderId="26" xfId="94" applyNumberFormat="1" applyFont="1" applyBorder="1" applyAlignment="1" applyProtection="1">
      <alignment horizontal="center" vertical="center" wrapText="1"/>
      <protection locked="0"/>
    </xf>
    <xf numFmtId="4" fontId="23" fillId="0" borderId="0" xfId="0" applyNumberFormat="1" applyFont="1" applyAlignment="1">
      <alignment horizontal="center" vertical="center"/>
    </xf>
    <xf numFmtId="4" fontId="21" fillId="56" borderId="21" xfId="0" applyNumberFormat="1" applyFont="1" applyFill="1" applyBorder="1" applyAlignment="1" applyProtection="1">
      <alignment vertical="center" wrapText="1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1" fillId="56" borderId="24" xfId="93" applyNumberFormat="1" applyFont="1" applyFill="1" applyBorder="1" applyAlignment="1" applyProtection="1">
      <alignment vertical="center" wrapText="1"/>
      <protection locked="0"/>
    </xf>
    <xf numFmtId="4" fontId="21" fillId="56" borderId="23" xfId="93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Alignment="1">
      <alignment horizontal="center" vertical="center"/>
    </xf>
    <xf numFmtId="4" fontId="2" fillId="0" borderId="19" xfId="86" applyNumberFormat="1" applyBorder="1" applyAlignment="1" applyProtection="1">
      <alignment horizontal="center" vertical="center" wrapText="1"/>
      <protection locked="0"/>
    </xf>
    <xf numFmtId="4" fontId="21" fillId="0" borderId="20" xfId="0" applyNumberFormat="1" applyFont="1" applyBorder="1" applyAlignment="1" applyProtection="1">
      <alignment horizontal="center" vertical="center" wrapText="1"/>
      <protection locked="0"/>
    </xf>
    <xf numFmtId="4" fontId="2" fillId="0" borderId="22" xfId="0" applyNumberFormat="1" applyFont="1" applyBorder="1" applyAlignment="1" applyProtection="1">
      <alignment horizontal="center" vertical="center" wrapText="1"/>
      <protection locked="0"/>
    </xf>
    <xf numFmtId="4" fontId="2" fillId="0" borderId="33" xfId="0" applyNumberFormat="1" applyFont="1" applyBorder="1" applyAlignment="1" applyProtection="1">
      <alignment horizontal="center" vertical="center" wrapText="1"/>
      <protection locked="0"/>
    </xf>
    <xf numFmtId="4" fontId="2" fillId="0" borderId="19" xfId="0" applyNumberFormat="1" applyFont="1" applyBorder="1" applyAlignment="1" applyProtection="1">
      <alignment horizontal="center" vertical="center" wrapText="1"/>
      <protection locked="0"/>
    </xf>
    <xf numFmtId="4" fontId="2" fillId="56" borderId="24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Border="1" applyAlignment="1" applyProtection="1">
      <alignment horizontal="center" vertical="center" wrapText="1"/>
      <protection locked="0"/>
    </xf>
    <xf numFmtId="4" fontId="21" fillId="0" borderId="19" xfId="0" applyNumberFormat="1" applyFont="1" applyBorder="1" applyAlignment="1" applyProtection="1">
      <alignment horizontal="center" vertical="center" wrapText="1"/>
      <protection locked="0"/>
    </xf>
    <xf numFmtId="4" fontId="2" fillId="0" borderId="25" xfId="0" applyNumberFormat="1" applyFont="1" applyBorder="1" applyAlignment="1" applyProtection="1">
      <alignment horizontal="center" vertical="center" wrapText="1"/>
      <protection locked="0"/>
    </xf>
    <xf numFmtId="4" fontId="21" fillId="0" borderId="30" xfId="0" applyNumberFormat="1" applyFont="1" applyBorder="1" applyAlignment="1" applyProtection="1">
      <alignment horizontal="center" vertical="center" wrapText="1"/>
      <protection locked="0"/>
    </xf>
    <xf numFmtId="4" fontId="21" fillId="59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59" borderId="19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20" xfId="0" applyNumberFormat="1" applyFont="1" applyBorder="1" applyAlignment="1" applyProtection="1">
      <alignment horizontal="center" vertical="center"/>
      <protection locked="0"/>
    </xf>
    <xf numFmtId="4" fontId="2" fillId="0" borderId="22" xfId="0" applyNumberFormat="1" applyFont="1" applyBorder="1" applyAlignment="1" applyProtection="1">
      <alignment horizontal="center" vertical="center"/>
      <protection locked="0"/>
    </xf>
    <xf numFmtId="4" fontId="21" fillId="56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5" xfId="0" applyNumberFormat="1" applyFont="1" applyBorder="1" applyAlignment="1" applyProtection="1">
      <alignment horizontal="center" vertical="center"/>
      <protection locked="0"/>
    </xf>
    <xf numFmtId="4" fontId="21" fillId="0" borderId="30" xfId="0" applyNumberFormat="1" applyFont="1" applyBorder="1" applyAlignment="1" applyProtection="1">
      <alignment horizontal="center" vertical="center"/>
      <protection locked="0"/>
    </xf>
    <xf numFmtId="4" fontId="2" fillId="0" borderId="33" xfId="0" applyNumberFormat="1" applyFont="1" applyBorder="1" applyAlignment="1" applyProtection="1">
      <alignment horizontal="center" vertical="center"/>
      <protection locked="0"/>
    </xf>
    <xf numFmtId="4" fontId="2" fillId="0" borderId="30" xfId="0" applyNumberFormat="1" applyFont="1" applyBorder="1" applyAlignment="1" applyProtection="1">
      <alignment horizontal="center" vertical="center"/>
      <protection locked="0"/>
    </xf>
    <xf numFmtId="0" fontId="21" fillId="55" borderId="27" xfId="0" applyFont="1" applyFill="1" applyBorder="1" applyAlignment="1" applyProtection="1">
      <alignment vertical="center" wrapText="1"/>
      <protection locked="0"/>
    </xf>
    <xf numFmtId="0" fontId="21" fillId="55" borderId="23" xfId="0" applyFont="1" applyFill="1" applyBorder="1" applyAlignment="1" applyProtection="1">
      <alignment vertical="center" wrapText="1"/>
      <protection locked="0"/>
    </xf>
    <xf numFmtId="0" fontId="21" fillId="55" borderId="24" xfId="0" applyFont="1" applyFill="1" applyBorder="1" applyAlignment="1" applyProtection="1">
      <alignment vertical="center" wrapText="1"/>
      <protection locked="0"/>
    </xf>
    <xf numFmtId="164" fontId="21" fillId="55" borderId="21" xfId="40" quotePrefix="1" applyNumberFormat="1" applyFont="1" applyFill="1" applyBorder="1" applyAlignment="1" applyProtection="1">
      <alignment horizontal="center" vertical="center" wrapText="1"/>
      <protection locked="0"/>
    </xf>
    <xf numFmtId="0" fontId="21" fillId="0" borderId="30" xfId="94" applyFont="1" applyBorder="1" applyAlignment="1" applyProtection="1">
      <alignment vertical="center" wrapText="1"/>
      <protection locked="0"/>
    </xf>
    <xf numFmtId="0" fontId="21" fillId="59" borderId="21" xfId="94" applyFont="1" applyFill="1" applyBorder="1" applyAlignment="1" applyProtection="1">
      <alignment horizontal="center" vertical="center" wrapText="1"/>
      <protection locked="0"/>
    </xf>
    <xf numFmtId="0" fontId="45" fillId="56" borderId="23" xfId="93" applyFont="1" applyFill="1" applyBorder="1" applyAlignment="1" applyProtection="1">
      <alignment vertical="center"/>
      <protection locked="0"/>
    </xf>
    <xf numFmtId="4" fontId="45" fillId="56" borderId="23" xfId="93" applyNumberFormat="1" applyFont="1" applyFill="1" applyBorder="1" applyAlignment="1" applyProtection="1">
      <alignment vertical="center" wrapText="1"/>
      <protection locked="0"/>
    </xf>
    <xf numFmtId="4" fontId="45" fillId="56" borderId="24" xfId="93" applyNumberFormat="1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50" fillId="0" borderId="27" xfId="0" applyFont="1" applyBorder="1" applyAlignment="1" applyProtection="1">
      <alignment vertical="center"/>
      <protection locked="0"/>
    </xf>
    <xf numFmtId="0" fontId="50" fillId="0" borderId="23" xfId="0" applyFont="1" applyBorder="1" applyAlignment="1" applyProtection="1">
      <alignment vertical="center"/>
      <protection locked="0"/>
    </xf>
    <xf numFmtId="0" fontId="50" fillId="0" borderId="24" xfId="0" applyFont="1" applyBorder="1" applyAlignment="1" applyProtection="1">
      <alignment vertical="center"/>
      <protection locked="0"/>
    </xf>
    <xf numFmtId="169" fontId="2" fillId="0" borderId="19" xfId="86" applyNumberFormat="1" applyBorder="1" applyAlignment="1" applyProtection="1">
      <alignment horizontal="center" vertical="center" wrapText="1"/>
      <protection locked="0"/>
    </xf>
    <xf numFmtId="169" fontId="21" fillId="0" borderId="20" xfId="86" applyNumberFormat="1" applyFont="1" applyBorder="1" applyAlignment="1" applyProtection="1">
      <alignment horizontal="center" vertical="center" wrapText="1"/>
      <protection locked="0"/>
    </xf>
    <xf numFmtId="0" fontId="21" fillId="0" borderId="22" xfId="94" applyFont="1" applyBorder="1" applyAlignment="1" applyProtection="1">
      <alignment horizontal="center" vertical="center" wrapText="1"/>
      <protection locked="0"/>
    </xf>
    <xf numFmtId="4" fontId="21" fillId="0" borderId="22" xfId="94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4" fontId="23" fillId="0" borderId="23" xfId="0" applyNumberFormat="1" applyFont="1" applyBorder="1" applyAlignment="1" applyProtection="1">
      <alignment horizontal="center" vertical="center"/>
      <protection locked="0"/>
    </xf>
    <xf numFmtId="0" fontId="21" fillId="55" borderId="23" xfId="0" applyFont="1" applyFill="1" applyBorder="1" applyAlignment="1" applyProtection="1">
      <alignment vertical="center"/>
      <protection locked="0"/>
    </xf>
    <xf numFmtId="4" fontId="21" fillId="55" borderId="23" xfId="0" applyNumberFormat="1" applyFont="1" applyFill="1" applyBorder="1" applyAlignment="1" applyProtection="1">
      <alignment vertical="center"/>
      <protection locked="0"/>
    </xf>
    <xf numFmtId="4" fontId="21" fillId="55" borderId="24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1" fillId="55" borderId="27" xfId="0" applyFont="1" applyFill="1" applyBorder="1" applyAlignment="1" applyProtection="1">
      <alignment horizontal="left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4" fontId="2" fillId="0" borderId="26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Protection="1">
      <protection locked="0"/>
    </xf>
    <xf numFmtId="4" fontId="0" fillId="0" borderId="0" xfId="0" applyNumberFormat="1" applyProtection="1">
      <protection locked="0"/>
    </xf>
    <xf numFmtId="2" fontId="23" fillId="0" borderId="0" xfId="0" applyNumberFormat="1" applyFont="1" applyProtection="1"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4" fontId="21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4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3" fillId="0" borderId="31" xfId="0" applyFont="1" applyBorder="1" applyAlignment="1">
      <alignment horizontal="left" vertical="center" wrapText="1"/>
    </xf>
    <xf numFmtId="4" fontId="2" fillId="0" borderId="31" xfId="0" applyNumberFormat="1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86" applyBorder="1" applyAlignment="1" applyProtection="1">
      <alignment horizontal="center" vertical="center" wrapText="1"/>
      <protection locked="0"/>
    </xf>
    <xf numFmtId="168" fontId="2" fillId="0" borderId="32" xfId="86" applyNumberFormat="1" applyBorder="1" applyAlignment="1" applyProtection="1">
      <alignment horizontal="center" vertical="top" wrapText="1"/>
      <protection locked="0"/>
    </xf>
    <xf numFmtId="0" fontId="24" fillId="0" borderId="20" xfId="0" applyFont="1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left" vertical="center" wrapText="1"/>
      <protection locked="0"/>
    </xf>
    <xf numFmtId="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0" fontId="21" fillId="55" borderId="21" xfId="4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55" borderId="22" xfId="94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55" borderId="19" xfId="0" applyFont="1" applyFill="1" applyBorder="1" applyAlignment="1" applyProtection="1">
      <alignment horizontal="center" vertical="center" wrapText="1"/>
      <protection locked="0"/>
    </xf>
    <xf numFmtId="0" fontId="21" fillId="55" borderId="24" xfId="0" applyFont="1" applyFill="1" applyBorder="1" applyAlignment="1" applyProtection="1">
      <alignment horizontal="center" vertical="center" wrapText="1"/>
      <protection locked="0"/>
    </xf>
    <xf numFmtId="0" fontId="21" fillId="56" borderId="21" xfId="93" applyFont="1" applyFill="1" applyBorder="1" applyAlignment="1" applyProtection="1">
      <alignment vertical="center" wrapText="1"/>
      <protection locked="0"/>
    </xf>
    <xf numFmtId="4" fontId="21" fillId="56" borderId="21" xfId="93" applyNumberFormat="1" applyFont="1" applyFill="1" applyBorder="1" applyAlignment="1" applyProtection="1">
      <alignment vertical="center" wrapText="1"/>
      <protection locked="0"/>
    </xf>
    <xf numFmtId="0" fontId="21" fillId="55" borderId="20" xfId="0" applyFont="1" applyFill="1" applyBorder="1" applyAlignment="1" applyProtection="1">
      <alignment horizontal="center" vertical="center" wrapText="1"/>
      <protection locked="0"/>
    </xf>
    <xf numFmtId="4" fontId="2" fillId="0" borderId="31" xfId="94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4" fontId="21" fillId="0" borderId="0" xfId="0" applyNumberFormat="1" applyFont="1" applyAlignment="1" applyProtection="1">
      <alignment horizontal="center" vertical="center"/>
      <protection locked="0"/>
    </xf>
    <xf numFmtId="0" fontId="21" fillId="55" borderId="20" xfId="93" applyFont="1" applyFill="1" applyBorder="1" applyAlignment="1" applyProtection="1">
      <alignment horizontal="center" vertical="center" wrapText="1"/>
      <protection locked="0"/>
    </xf>
    <xf numFmtId="0" fontId="21" fillId="55" borderId="20" xfId="0" applyFont="1" applyFill="1" applyBorder="1" applyAlignment="1" applyProtection="1">
      <alignment vertical="center" wrapText="1"/>
      <protection locked="0"/>
    </xf>
    <xf numFmtId="4" fontId="21" fillId="55" borderId="30" xfId="0" applyNumberFormat="1" applyFont="1" applyFill="1" applyBorder="1" applyAlignment="1" applyProtection="1">
      <alignment horizontal="center" vertical="center"/>
      <protection locked="0"/>
    </xf>
    <xf numFmtId="4" fontId="21" fillId="55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93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1" fillId="0" borderId="22" xfId="93" applyFont="1" applyBorder="1" applyAlignment="1" applyProtection="1">
      <alignment horizontal="center" vertical="center" wrapText="1"/>
      <protection locked="0"/>
    </xf>
    <xf numFmtId="0" fontId="2" fillId="55" borderId="21" xfId="0" applyFont="1" applyFill="1" applyBorder="1" applyAlignment="1" applyProtection="1">
      <alignment horizontal="center" vertical="center" wrapText="1"/>
      <protection locked="0"/>
    </xf>
    <xf numFmtId="0" fontId="2" fillId="55" borderId="20" xfId="0" applyFont="1" applyFill="1" applyBorder="1" applyAlignment="1" applyProtection="1">
      <alignment horizontal="center" vertical="center" wrapText="1"/>
      <protection locked="0"/>
    </xf>
    <xf numFmtId="0" fontId="2" fillId="0" borderId="28" xfId="94" applyFont="1" applyBorder="1" applyAlignment="1" applyProtection="1">
      <alignment horizontal="left" vertical="center" wrapText="1"/>
      <protection locked="0"/>
    </xf>
    <xf numFmtId="0" fontId="2" fillId="0" borderId="20" xfId="94" applyFont="1" applyBorder="1" applyAlignment="1" applyProtection="1">
      <alignment horizontal="center" vertical="center" wrapText="1"/>
      <protection locked="0"/>
    </xf>
    <xf numFmtId="4" fontId="2" fillId="0" borderId="30" xfId="94" applyNumberFormat="1" applyFont="1" applyBorder="1" applyAlignment="1" applyProtection="1">
      <alignment horizontal="center" vertical="center" wrapText="1"/>
      <protection locked="0"/>
    </xf>
    <xf numFmtId="0" fontId="48" fillId="0" borderId="22" xfId="94" applyFont="1" applyBorder="1" applyAlignment="1" applyProtection="1">
      <alignment horizontal="center" vertical="center" wrapText="1"/>
      <protection locked="0"/>
    </xf>
    <xf numFmtId="0" fontId="2" fillId="0" borderId="0" xfId="94" applyFont="1" applyAlignment="1" applyProtection="1">
      <alignment horizontal="left" vertical="center" wrapText="1"/>
      <protection locked="0"/>
    </xf>
    <xf numFmtId="0" fontId="21" fillId="0" borderId="26" xfId="94" applyFont="1" applyBorder="1" applyAlignment="1" applyProtection="1">
      <alignment horizontal="left" vertical="center" wrapText="1"/>
      <protection locked="0"/>
    </xf>
    <xf numFmtId="0" fontId="21" fillId="0" borderId="28" xfId="94" applyFont="1" applyBorder="1" applyAlignment="1" applyProtection="1">
      <alignment horizontal="center" vertical="center" wrapText="1"/>
      <protection locked="0"/>
    </xf>
    <xf numFmtId="4" fontId="2" fillId="0" borderId="33" xfId="94" applyNumberFormat="1" applyFont="1" applyBorder="1" applyAlignment="1" applyProtection="1">
      <alignment horizontal="center" vertical="center" wrapText="1"/>
      <protection locked="0"/>
    </xf>
    <xf numFmtId="0" fontId="2" fillId="0" borderId="0" xfId="94" quotePrefix="1" applyFont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center"/>
      <protection locked="0"/>
    </xf>
    <xf numFmtId="4" fontId="2" fillId="0" borderId="25" xfId="94" applyNumberFormat="1" applyFont="1" applyBorder="1" applyAlignment="1" applyProtection="1">
      <alignment horizontal="center" vertical="center" wrapText="1"/>
      <protection locked="0"/>
    </xf>
    <xf numFmtId="0" fontId="21" fillId="55" borderId="27" xfId="0" applyFont="1" applyFill="1" applyBorder="1" applyAlignment="1" applyProtection="1">
      <alignment vertical="top" wrapText="1"/>
      <protection locked="0"/>
    </xf>
    <xf numFmtId="0" fontId="21" fillId="55" borderId="27" xfId="94" applyFont="1" applyFill="1" applyBorder="1" applyAlignment="1" applyProtection="1">
      <alignment vertical="top" wrapText="1"/>
      <protection locked="0"/>
    </xf>
    <xf numFmtId="0" fontId="2" fillId="0" borderId="21" xfId="0" quotePrefix="1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4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left" vertical="center" wrapText="1"/>
      <protection locked="0"/>
    </xf>
    <xf numFmtId="4" fontId="21" fillId="0" borderId="21" xfId="0" applyNumberFormat="1" applyFont="1" applyBorder="1" applyAlignment="1" applyProtection="1">
      <alignment horizontal="center" vertical="center"/>
      <protection locked="0"/>
    </xf>
    <xf numFmtId="4" fontId="21" fillId="0" borderId="21" xfId="0" applyNumberFormat="1" applyFont="1" applyBorder="1" applyAlignment="1" applyProtection="1">
      <alignment horizontal="center" vertical="center" wrapText="1"/>
      <protection locked="0"/>
    </xf>
    <xf numFmtId="169" fontId="23" fillId="0" borderId="21" xfId="0" applyNumberFormat="1" applyFont="1" applyBorder="1" applyAlignment="1" applyProtection="1">
      <alignment horizontal="center" vertical="center"/>
      <protection locked="0"/>
    </xf>
    <xf numFmtId="0" fontId="21" fillId="55" borderId="23" xfId="94" applyFont="1" applyFill="1" applyBorder="1" applyAlignment="1" applyProtection="1">
      <alignment vertical="top" wrapText="1"/>
      <protection locked="0"/>
    </xf>
    <xf numFmtId="0" fontId="21" fillId="55" borderId="24" xfId="94" applyFont="1" applyFill="1" applyBorder="1" applyAlignment="1" applyProtection="1">
      <alignment vertical="top" wrapText="1"/>
      <protection locked="0"/>
    </xf>
    <xf numFmtId="0" fontId="21" fillId="55" borderId="23" xfId="0" applyFont="1" applyFill="1" applyBorder="1" applyAlignment="1" applyProtection="1">
      <alignment vertical="top" wrapText="1"/>
      <protection locked="0"/>
    </xf>
    <xf numFmtId="0" fontId="21" fillId="55" borderId="24" xfId="0" applyFont="1" applyFill="1" applyBorder="1" applyAlignment="1" applyProtection="1">
      <alignment vertical="top" wrapText="1"/>
      <protection locked="0"/>
    </xf>
    <xf numFmtId="165" fontId="21" fillId="0" borderId="19" xfId="0" applyNumberFormat="1" applyFont="1" applyBorder="1" applyAlignment="1" applyProtection="1">
      <alignment horizontal="center" vertical="center" wrapText="1"/>
      <protection locked="0"/>
    </xf>
    <xf numFmtId="165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/>
      <protection locked="0"/>
    </xf>
    <xf numFmtId="0" fontId="21" fillId="55" borderId="29" xfId="0" applyFont="1" applyFill="1" applyBorder="1" applyAlignment="1" applyProtection="1">
      <alignment horizontal="left" vertical="top" wrapText="1"/>
      <protection locked="0"/>
    </xf>
    <xf numFmtId="0" fontId="21" fillId="55" borderId="31" xfId="0" applyFont="1" applyFill="1" applyBorder="1" applyAlignment="1" applyProtection="1">
      <alignment horizontal="left" vertical="top" wrapText="1"/>
      <protection locked="0"/>
    </xf>
    <xf numFmtId="0" fontId="21" fillId="55" borderId="25" xfId="0" applyFont="1" applyFill="1" applyBorder="1" applyAlignment="1" applyProtection="1">
      <alignment horizontal="left" vertical="top" wrapText="1"/>
      <protection locked="0"/>
    </xf>
    <xf numFmtId="0" fontId="21" fillId="55" borderId="31" xfId="0" applyFont="1" applyFill="1" applyBorder="1" applyAlignment="1" applyProtection="1">
      <alignment wrapText="1"/>
      <protection locked="0"/>
    </xf>
    <xf numFmtId="0" fontId="21" fillId="55" borderId="25" xfId="0" applyFont="1" applyFill="1" applyBorder="1" applyAlignment="1" applyProtection="1">
      <alignment wrapText="1"/>
      <protection locked="0"/>
    </xf>
    <xf numFmtId="0" fontId="21" fillId="55" borderId="0" xfId="0" applyFont="1" applyFill="1" applyAlignment="1" applyProtection="1">
      <alignment wrapText="1"/>
      <protection locked="0"/>
    </xf>
    <xf numFmtId="0" fontId="21" fillId="55" borderId="27" xfId="0" applyFont="1" applyFill="1" applyBorder="1" applyAlignment="1" applyProtection="1">
      <alignment horizontal="left" vertical="top" wrapText="1"/>
      <protection locked="0"/>
    </xf>
    <xf numFmtId="0" fontId="21" fillId="55" borderId="23" xfId="0" applyFont="1" applyFill="1" applyBorder="1" applyAlignment="1" applyProtection="1">
      <alignment wrapText="1"/>
      <protection locked="0"/>
    </xf>
    <xf numFmtId="0" fontId="21" fillId="55" borderId="24" xfId="0" applyFont="1" applyFill="1" applyBorder="1" applyAlignment="1" applyProtection="1">
      <alignment wrapText="1"/>
      <protection locked="0"/>
    </xf>
    <xf numFmtId="0" fontId="21" fillId="55" borderId="29" xfId="94" applyFont="1" applyFill="1" applyBorder="1" applyAlignment="1" applyProtection="1">
      <alignment vertical="top" wrapText="1"/>
      <protection locked="0"/>
    </xf>
    <xf numFmtId="0" fontId="21" fillId="55" borderId="27" xfId="0" applyFont="1" applyFill="1" applyBorder="1" applyAlignment="1" applyProtection="1">
      <alignment vertical="top" wrapText="1"/>
      <protection locked="0"/>
    </xf>
    <xf numFmtId="0" fontId="50" fillId="59" borderId="21" xfId="94" applyFont="1" applyFill="1" applyBorder="1" applyAlignment="1" applyProtection="1">
      <alignment vertical="top" wrapText="1"/>
      <protection locked="0"/>
    </xf>
    <xf numFmtId="0" fontId="50" fillId="59" borderId="21" xfId="0" applyFont="1" applyFill="1" applyBorder="1" applyAlignment="1" applyProtection="1">
      <alignment wrapText="1"/>
      <protection locked="0"/>
    </xf>
    <xf numFmtId="0" fontId="21" fillId="55" borderId="29" xfId="0" applyFont="1" applyFill="1" applyBorder="1" applyAlignment="1" applyProtection="1">
      <alignment vertical="top" wrapText="1"/>
      <protection locked="0"/>
    </xf>
    <xf numFmtId="0" fontId="21" fillId="55" borderId="29" xfId="94" applyFont="1" applyFill="1" applyBorder="1" applyAlignment="1" applyProtection="1">
      <alignment horizontal="left" vertical="top" wrapText="1"/>
      <protection locked="0"/>
    </xf>
    <xf numFmtId="0" fontId="21" fillId="55" borderId="27" xfId="0" applyFont="1" applyFill="1" applyBorder="1" applyAlignment="1" applyProtection="1">
      <alignment horizontal="left" vertical="center" wrapText="1"/>
      <protection locked="0"/>
    </xf>
    <xf numFmtId="0" fontId="21" fillId="55" borderId="23" xfId="0" applyFont="1" applyFill="1" applyBorder="1" applyAlignment="1" applyProtection="1">
      <alignment horizontal="left" vertical="center" wrapText="1"/>
      <protection locked="0"/>
    </xf>
    <xf numFmtId="0" fontId="21" fillId="55" borderId="24" xfId="0" applyFont="1" applyFill="1" applyBorder="1" applyAlignment="1" applyProtection="1">
      <alignment horizontal="left" vertical="center" wrapText="1"/>
      <protection locked="0"/>
    </xf>
    <xf numFmtId="0" fontId="21" fillId="55" borderId="27" xfId="94" applyFont="1" applyFill="1" applyBorder="1" applyAlignment="1" applyProtection="1">
      <alignment vertical="top" wrapText="1"/>
      <protection locked="0"/>
    </xf>
    <xf numFmtId="0" fontId="21" fillId="55" borderId="27" xfId="94" applyFont="1" applyFill="1" applyBorder="1" applyAlignment="1" applyProtection="1">
      <alignment horizontal="left" vertical="top" wrapText="1"/>
      <protection locked="0"/>
    </xf>
    <xf numFmtId="0" fontId="21" fillId="0" borderId="31" xfId="0" applyFont="1" applyBorder="1" applyAlignment="1" applyProtection="1">
      <alignment wrapText="1"/>
      <protection locked="0"/>
    </xf>
    <xf numFmtId="0" fontId="21" fillId="0" borderId="25" xfId="0" applyFont="1" applyBorder="1" applyAlignment="1" applyProtection="1">
      <alignment wrapText="1"/>
      <protection locked="0"/>
    </xf>
    <xf numFmtId="0" fontId="22" fillId="0" borderId="31" xfId="30" applyFont="1" applyBorder="1" applyAlignment="1">
      <alignment horizontal="center" vertical="center" wrapText="1"/>
    </xf>
    <xf numFmtId="0" fontId="41" fillId="57" borderId="27" xfId="30" applyFont="1" applyFill="1" applyBorder="1" applyAlignment="1">
      <alignment horizontal="center" vertical="center" wrapText="1"/>
    </xf>
    <xf numFmtId="0" fontId="41" fillId="57" borderId="23" xfId="30" applyFont="1" applyFill="1" applyBorder="1" applyAlignment="1">
      <alignment horizontal="center" vertical="center" wrapText="1"/>
    </xf>
    <xf numFmtId="0" fontId="41" fillId="57" borderId="24" xfId="30" applyFont="1" applyFill="1" applyBorder="1" applyAlignment="1">
      <alignment horizontal="center" vertical="center" wrapText="1"/>
    </xf>
    <xf numFmtId="0" fontId="42" fillId="0" borderId="28" xfId="30" applyFont="1" applyBorder="1" applyAlignment="1" applyProtection="1">
      <alignment horizontal="center" vertical="center" wrapText="1"/>
      <protection locked="0"/>
    </xf>
    <xf numFmtId="0" fontId="42" fillId="0" borderId="26" xfId="30" applyFont="1" applyBorder="1" applyAlignment="1" applyProtection="1">
      <alignment horizontal="center" vertical="center" wrapText="1"/>
      <protection locked="0"/>
    </xf>
    <xf numFmtId="0" fontId="42" fillId="0" borderId="30" xfId="30" applyFont="1" applyBorder="1" applyAlignment="1" applyProtection="1">
      <alignment horizontal="center" vertical="center" wrapText="1"/>
      <protection locked="0"/>
    </xf>
    <xf numFmtId="0" fontId="2" fillId="55" borderId="23" xfId="0" applyFont="1" applyFill="1" applyBorder="1" applyAlignment="1" applyProtection="1">
      <alignment wrapText="1"/>
      <protection locked="0"/>
    </xf>
    <xf numFmtId="0" fontId="2" fillId="55" borderId="24" xfId="0" applyFont="1" applyFill="1" applyBorder="1" applyAlignment="1" applyProtection="1">
      <alignment wrapText="1"/>
      <protection locked="0"/>
    </xf>
    <xf numFmtId="0" fontId="21" fillId="0" borderId="27" xfId="40" applyFont="1" applyBorder="1" applyAlignment="1">
      <alignment horizontal="center" vertical="center" wrapText="1"/>
    </xf>
    <xf numFmtId="0" fontId="21" fillId="0" borderId="23" xfId="40" applyFont="1" applyBorder="1" applyAlignment="1">
      <alignment horizontal="center" vertical="center" wrapText="1"/>
    </xf>
    <xf numFmtId="0" fontId="21" fillId="0" borderId="24" xfId="40" applyFont="1" applyBorder="1" applyAlignment="1">
      <alignment horizontal="center" vertical="center" wrapText="1"/>
    </xf>
    <xf numFmtId="0" fontId="21" fillId="55" borderId="32" xfId="0" applyFont="1" applyFill="1" applyBorder="1" applyAlignment="1" applyProtection="1">
      <alignment horizontal="left" vertical="top" wrapText="1"/>
      <protection locked="0"/>
    </xf>
    <xf numFmtId="0" fontId="2" fillId="55" borderId="0" xfId="0" applyFont="1" applyFill="1" applyAlignment="1" applyProtection="1">
      <alignment wrapText="1"/>
      <protection locked="0"/>
    </xf>
    <xf numFmtId="0" fontId="2" fillId="55" borderId="33" xfId="0" applyFont="1" applyFill="1" applyBorder="1" applyAlignment="1" applyProtection="1">
      <alignment wrapText="1"/>
      <protection locked="0"/>
    </xf>
    <xf numFmtId="0" fontId="21" fillId="0" borderId="23" xfId="0" applyFont="1" applyBorder="1" applyAlignment="1" applyProtection="1">
      <alignment wrapText="1"/>
      <protection locked="0"/>
    </xf>
    <xf numFmtId="0" fontId="21" fillId="0" borderId="24" xfId="0" applyFont="1" applyBorder="1" applyAlignment="1" applyProtection="1">
      <alignment wrapText="1"/>
      <protection locked="0"/>
    </xf>
    <xf numFmtId="0" fontId="21" fillId="55" borderId="28" xfId="0" applyFont="1" applyFill="1" applyBorder="1" applyAlignment="1" applyProtection="1">
      <alignment horizontal="left" vertical="top" wrapText="1"/>
      <protection locked="0"/>
    </xf>
    <xf numFmtId="0" fontId="21" fillId="0" borderId="26" xfId="0" applyFont="1" applyBorder="1" applyAlignment="1" applyProtection="1">
      <alignment wrapText="1"/>
      <protection locked="0"/>
    </xf>
    <xf numFmtId="0" fontId="21" fillId="0" borderId="30" xfId="0" applyFont="1" applyBorder="1" applyAlignment="1" applyProtection="1">
      <alignment wrapText="1"/>
      <protection locked="0"/>
    </xf>
    <xf numFmtId="166" fontId="21" fillId="0" borderId="0" xfId="0" applyNumberFormat="1" applyFont="1" applyAlignment="1" applyProtection="1">
      <alignment horizontal="right" vertical="center"/>
      <protection locked="0"/>
    </xf>
    <xf numFmtId="0" fontId="43" fillId="58" borderId="21" xfId="40" applyFont="1" applyFill="1" applyBorder="1" applyAlignment="1" applyProtection="1">
      <alignment horizontal="right" vertical="center" wrapText="1"/>
      <protection locked="0"/>
    </xf>
    <xf numFmtId="0" fontId="42" fillId="0" borderId="27" xfId="30" applyFont="1" applyBorder="1" applyAlignment="1" applyProtection="1">
      <alignment horizontal="center" vertical="center" wrapText="1"/>
      <protection locked="0"/>
    </xf>
    <xf numFmtId="0" fontId="42" fillId="0" borderId="23" xfId="30" applyFont="1" applyBorder="1" applyAlignment="1" applyProtection="1">
      <alignment horizontal="center" vertical="center" wrapText="1"/>
      <protection locked="0"/>
    </xf>
    <xf numFmtId="0" fontId="42" fillId="0" borderId="24" xfId="30" applyFont="1" applyBorder="1" applyAlignment="1" applyProtection="1">
      <alignment horizontal="center" vertical="center" wrapText="1"/>
      <protection locked="0"/>
    </xf>
    <xf numFmtId="0" fontId="21" fillId="0" borderId="27" xfId="40" applyFont="1" applyBorder="1" applyAlignment="1" applyProtection="1">
      <alignment horizontal="center" vertical="center" wrapText="1"/>
      <protection locked="0"/>
    </xf>
    <xf numFmtId="0" fontId="21" fillId="0" borderId="23" xfId="40" applyFont="1" applyBorder="1" applyAlignment="1" applyProtection="1">
      <alignment horizontal="center" vertical="center" wrapText="1"/>
      <protection locked="0"/>
    </xf>
    <xf numFmtId="0" fontId="21" fillId="0" borderId="24" xfId="40" applyFont="1" applyBorder="1" applyAlignment="1" applyProtection="1">
      <alignment horizontal="center" vertical="center" wrapText="1"/>
      <protection locked="0"/>
    </xf>
    <xf numFmtId="0" fontId="21" fillId="56" borderId="27" xfId="40" applyFont="1" applyFill="1" applyBorder="1" applyAlignment="1" applyProtection="1">
      <alignment horizontal="left" vertical="center" wrapText="1"/>
      <protection locked="0"/>
    </xf>
    <xf numFmtId="0" fontId="21" fillId="56" borderId="23" xfId="40" applyFont="1" applyFill="1" applyBorder="1" applyAlignment="1" applyProtection="1">
      <alignment horizontal="left" vertical="center" wrapText="1"/>
      <protection locked="0"/>
    </xf>
    <xf numFmtId="0" fontId="21" fillId="56" borderId="28" xfId="40" applyFont="1" applyFill="1" applyBorder="1" applyAlignment="1" applyProtection="1">
      <alignment vertical="center" wrapText="1"/>
      <protection locked="0"/>
    </xf>
    <xf numFmtId="0" fontId="21" fillId="56" borderId="26" xfId="40" applyFont="1" applyFill="1" applyBorder="1" applyAlignment="1" applyProtection="1">
      <alignment vertical="center" wrapText="1"/>
      <protection locked="0"/>
    </xf>
    <xf numFmtId="0" fontId="21" fillId="55" borderId="23" xfId="0" applyFont="1" applyFill="1" applyBorder="1" applyAlignment="1" applyProtection="1">
      <alignment horizontal="left" vertical="top" wrapText="1"/>
      <protection locked="0"/>
    </xf>
    <xf numFmtId="0" fontId="21" fillId="55" borderId="24" xfId="0" applyFont="1" applyFill="1" applyBorder="1" applyAlignment="1" applyProtection="1">
      <alignment horizontal="left" vertical="top" wrapText="1"/>
      <protection locked="0"/>
    </xf>
  </cellXfs>
  <cellStyles count="96">
    <cellStyle name="20% - akcent 1 2" xfId="3" xr:uid="{00000000-0005-0000-0000-000000000000}"/>
    <cellStyle name="20% - akcent 1 3" xfId="51" xr:uid="{00000000-0005-0000-0000-000001000000}"/>
    <cellStyle name="20% - akcent 2 2" xfId="4" xr:uid="{00000000-0005-0000-0000-000002000000}"/>
    <cellStyle name="20% - akcent 2 3" xfId="52" xr:uid="{00000000-0005-0000-0000-000003000000}"/>
    <cellStyle name="20% - akcent 3 2" xfId="5" xr:uid="{00000000-0005-0000-0000-000004000000}"/>
    <cellStyle name="20% - akcent 3 3" xfId="53" xr:uid="{00000000-0005-0000-0000-000005000000}"/>
    <cellStyle name="20% - akcent 4 2" xfId="6" xr:uid="{00000000-0005-0000-0000-000006000000}"/>
    <cellStyle name="20% - akcent 4 3" xfId="54" xr:uid="{00000000-0005-0000-0000-000007000000}"/>
    <cellStyle name="20% - akcent 5 2" xfId="7" xr:uid="{00000000-0005-0000-0000-000008000000}"/>
    <cellStyle name="20% - akcent 5 3" xfId="55" xr:uid="{00000000-0005-0000-0000-000009000000}"/>
    <cellStyle name="20% - akcent 6 2" xfId="8" xr:uid="{00000000-0005-0000-0000-00000A000000}"/>
    <cellStyle name="20% - akcent 6 3" xfId="56" xr:uid="{00000000-0005-0000-0000-00000B000000}"/>
    <cellStyle name="40% - akcent 1 2" xfId="9" xr:uid="{00000000-0005-0000-0000-00000C000000}"/>
    <cellStyle name="40% - akcent 1 3" xfId="57" xr:uid="{00000000-0005-0000-0000-00000D000000}"/>
    <cellStyle name="40% - akcent 2 2" xfId="10" xr:uid="{00000000-0005-0000-0000-00000E000000}"/>
    <cellStyle name="40% - akcent 2 3" xfId="58" xr:uid="{00000000-0005-0000-0000-00000F000000}"/>
    <cellStyle name="40% - akcent 3 2" xfId="11" xr:uid="{00000000-0005-0000-0000-000010000000}"/>
    <cellStyle name="40% - akcent 3 3" xfId="59" xr:uid="{00000000-0005-0000-0000-000011000000}"/>
    <cellStyle name="40% - akcent 4 2" xfId="12" xr:uid="{00000000-0005-0000-0000-000012000000}"/>
    <cellStyle name="40% - akcent 4 3" xfId="60" xr:uid="{00000000-0005-0000-0000-000013000000}"/>
    <cellStyle name="40% - akcent 5 2" xfId="13" xr:uid="{00000000-0005-0000-0000-000014000000}"/>
    <cellStyle name="40% - akcent 5 3" xfId="61" xr:uid="{00000000-0005-0000-0000-000015000000}"/>
    <cellStyle name="40% - akcent 6 2" xfId="14" xr:uid="{00000000-0005-0000-0000-000016000000}"/>
    <cellStyle name="40% - akcent 6 3" xfId="62" xr:uid="{00000000-0005-0000-0000-000017000000}"/>
    <cellStyle name="60% - akcent 1 2" xfId="15" xr:uid="{00000000-0005-0000-0000-000018000000}"/>
    <cellStyle name="60% - akcent 1 3" xfId="63" xr:uid="{00000000-0005-0000-0000-000019000000}"/>
    <cellStyle name="60% - akcent 2 2" xfId="16" xr:uid="{00000000-0005-0000-0000-00001A000000}"/>
    <cellStyle name="60% - akcent 2 3" xfId="64" xr:uid="{00000000-0005-0000-0000-00001B000000}"/>
    <cellStyle name="60% - akcent 3 2" xfId="17" xr:uid="{00000000-0005-0000-0000-00001C000000}"/>
    <cellStyle name="60% - akcent 3 3" xfId="65" xr:uid="{00000000-0005-0000-0000-00001D000000}"/>
    <cellStyle name="60% - akcent 4 2" xfId="18" xr:uid="{00000000-0005-0000-0000-00001E000000}"/>
    <cellStyle name="60% - akcent 4 3" xfId="66" xr:uid="{00000000-0005-0000-0000-00001F000000}"/>
    <cellStyle name="60% - akcent 5 2" xfId="19" xr:uid="{00000000-0005-0000-0000-000020000000}"/>
    <cellStyle name="60% - akcent 5 3" xfId="67" xr:uid="{00000000-0005-0000-0000-000021000000}"/>
    <cellStyle name="60% - akcent 6 2" xfId="20" xr:uid="{00000000-0005-0000-0000-000022000000}"/>
    <cellStyle name="60% - akcent 6 3" xfId="68" xr:uid="{00000000-0005-0000-0000-000023000000}"/>
    <cellStyle name="Akcent 1 2" xfId="21" xr:uid="{00000000-0005-0000-0000-000024000000}"/>
    <cellStyle name="Akcent 1 3" xfId="69" xr:uid="{00000000-0005-0000-0000-000025000000}"/>
    <cellStyle name="Akcent 2 2" xfId="22" xr:uid="{00000000-0005-0000-0000-000026000000}"/>
    <cellStyle name="Akcent 2 3" xfId="70" xr:uid="{00000000-0005-0000-0000-000027000000}"/>
    <cellStyle name="Akcent 3 2" xfId="23" xr:uid="{00000000-0005-0000-0000-000028000000}"/>
    <cellStyle name="Akcent 3 3" xfId="71" xr:uid="{00000000-0005-0000-0000-000029000000}"/>
    <cellStyle name="Akcent 4 2" xfId="24" xr:uid="{00000000-0005-0000-0000-00002A000000}"/>
    <cellStyle name="Akcent 4 3" xfId="72" xr:uid="{00000000-0005-0000-0000-00002B000000}"/>
    <cellStyle name="Akcent 5 2" xfId="25" xr:uid="{00000000-0005-0000-0000-00002C000000}"/>
    <cellStyle name="Akcent 5 3" xfId="73" xr:uid="{00000000-0005-0000-0000-00002D000000}"/>
    <cellStyle name="Akcent 6 2" xfId="26" xr:uid="{00000000-0005-0000-0000-00002E000000}"/>
    <cellStyle name="Akcent 6 3" xfId="74" xr:uid="{00000000-0005-0000-0000-00002F000000}"/>
    <cellStyle name="Dane wejściowe 2" xfId="27" xr:uid="{00000000-0005-0000-0000-000030000000}"/>
    <cellStyle name="Dane wejściowe 3" xfId="75" xr:uid="{00000000-0005-0000-0000-000031000000}"/>
    <cellStyle name="Dane wyjściowe 2" xfId="28" xr:uid="{00000000-0005-0000-0000-000032000000}"/>
    <cellStyle name="Dane wyjściowe 3" xfId="76" xr:uid="{00000000-0005-0000-0000-000033000000}"/>
    <cellStyle name="Dobre 2" xfId="29" xr:uid="{00000000-0005-0000-0000-000034000000}"/>
    <cellStyle name="Dobre 3" xfId="77" xr:uid="{00000000-0005-0000-0000-000035000000}"/>
    <cellStyle name="Excel Built-in Normal" xfId="30" xr:uid="{00000000-0005-0000-0000-000036000000}"/>
    <cellStyle name="Excel Built-in Normal 2" xfId="78" xr:uid="{00000000-0005-0000-0000-000037000000}"/>
    <cellStyle name="Komórka połączona 2" xfId="31" xr:uid="{00000000-0005-0000-0000-000038000000}"/>
    <cellStyle name="Komórka połączona 3" xfId="79" xr:uid="{00000000-0005-0000-0000-000039000000}"/>
    <cellStyle name="Komórka zaznaczona 2" xfId="32" xr:uid="{00000000-0005-0000-0000-00003A000000}"/>
    <cellStyle name="Komórka zaznaczona 3" xfId="80" xr:uid="{00000000-0005-0000-0000-00003B000000}"/>
    <cellStyle name="Nagłówek 1 2" xfId="33" xr:uid="{00000000-0005-0000-0000-00003C000000}"/>
    <cellStyle name="Nagłówek 1 3" xfId="81" xr:uid="{00000000-0005-0000-0000-00003D000000}"/>
    <cellStyle name="Nagłówek 2 2" xfId="34" xr:uid="{00000000-0005-0000-0000-00003E000000}"/>
    <cellStyle name="Nagłówek 2 3" xfId="82" xr:uid="{00000000-0005-0000-0000-00003F000000}"/>
    <cellStyle name="Nagłówek 3 2" xfId="35" xr:uid="{00000000-0005-0000-0000-000040000000}"/>
    <cellStyle name="Nagłówek 3 3" xfId="83" xr:uid="{00000000-0005-0000-0000-000041000000}"/>
    <cellStyle name="Nagłówek 4 2" xfId="36" xr:uid="{00000000-0005-0000-0000-000042000000}"/>
    <cellStyle name="Nagłówek 4 3" xfId="84" xr:uid="{00000000-0005-0000-0000-000043000000}"/>
    <cellStyle name="Neutralne 2" xfId="37" xr:uid="{00000000-0005-0000-0000-000044000000}"/>
    <cellStyle name="Neutralne 3" xfId="85" xr:uid="{00000000-0005-0000-0000-000045000000}"/>
    <cellStyle name="Normalny" xfId="0" builtinId="0"/>
    <cellStyle name="Normalny 2" xfId="38" xr:uid="{00000000-0005-0000-0000-000047000000}"/>
    <cellStyle name="Normalny 2 2" xfId="86" xr:uid="{00000000-0005-0000-0000-000048000000}"/>
    <cellStyle name="Normalny 3" xfId="39" xr:uid="{00000000-0005-0000-0000-000049000000}"/>
    <cellStyle name="Normalny 3 2" xfId="48" xr:uid="{00000000-0005-0000-0000-00004A000000}"/>
    <cellStyle name="Normalny 4" xfId="2" xr:uid="{00000000-0005-0000-0000-00004B000000}"/>
    <cellStyle name="Normalny 5" xfId="50" xr:uid="{00000000-0005-0000-0000-00004C000000}"/>
    <cellStyle name="Normalny 6" xfId="95" xr:uid="{BB7A2E64-397F-4187-A1C6-1E5B3218E7D5}"/>
    <cellStyle name="Normalny_Arkusz1_1 2" xfId="93" xr:uid="{00000000-0005-0000-0000-00004D000000}"/>
    <cellStyle name="Normalny_Przedmiar rob-Sterdyń" xfId="94" xr:uid="{00000000-0005-0000-0000-00004E000000}"/>
    <cellStyle name="Normalny_Tabela zbiorcza cz.1 (0030-0035)_Arkusz1" xfId="40" xr:uid="{00000000-0005-0000-0000-00004F000000}"/>
    <cellStyle name="Obliczenia 2" xfId="41" xr:uid="{00000000-0005-0000-0000-000050000000}"/>
    <cellStyle name="Obliczenia 3" xfId="87" xr:uid="{00000000-0005-0000-0000-000051000000}"/>
    <cellStyle name="Suma 2" xfId="42" xr:uid="{00000000-0005-0000-0000-000052000000}"/>
    <cellStyle name="Suma 3" xfId="88" xr:uid="{00000000-0005-0000-0000-000053000000}"/>
    <cellStyle name="Tekst objaśnienia 2" xfId="43" xr:uid="{00000000-0005-0000-0000-000054000000}"/>
    <cellStyle name="Tekst objaśnienia 3" xfId="89" xr:uid="{00000000-0005-0000-0000-000055000000}"/>
    <cellStyle name="Tekst ostrzeżenia 2" xfId="44" xr:uid="{00000000-0005-0000-0000-000056000000}"/>
    <cellStyle name="Tekst ostrzeżenia 3" xfId="90" xr:uid="{00000000-0005-0000-0000-000057000000}"/>
    <cellStyle name="Tytuł" xfId="1" builtinId="15" customBuiltin="1"/>
    <cellStyle name="Tytuł 2" xfId="45" xr:uid="{00000000-0005-0000-0000-000059000000}"/>
    <cellStyle name="Uwaga 2" xfId="46" xr:uid="{00000000-0005-0000-0000-00005A000000}"/>
    <cellStyle name="Uwaga 2 2" xfId="49" xr:uid="{00000000-0005-0000-0000-00005B000000}"/>
    <cellStyle name="Uwaga 3" xfId="91" xr:uid="{00000000-0005-0000-0000-00005C000000}"/>
    <cellStyle name="Złe 2" xfId="47" xr:uid="{00000000-0005-0000-0000-00005D000000}"/>
    <cellStyle name="Złe 3" xfId="92" xr:uid="{00000000-0005-0000-0000-00005E000000}"/>
  </cellStyles>
  <dxfs count="2"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Styl tabeli 1" pivot="0" count="2" xr9:uid="{00000000-0011-0000-FFFF-FFFF00000000}">
      <tableStyleElement type="firstRowStripe" dxfId="1"/>
      <tableStyleElement type="secondRowStripe" dxfId="0"/>
    </tableStyle>
  </tableStyles>
  <colors>
    <mruColors>
      <color rgb="FF66FF66"/>
      <color rgb="FFDCDCDC"/>
      <color rgb="FFEAEAEA"/>
      <color rgb="FFD7D7D7"/>
      <color rgb="FFFFFF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05"/>
  <sheetViews>
    <sheetView view="pageLayout" topLeftCell="A67" zoomScaleNormal="130" zoomScaleSheetLayoutView="90" workbookViewId="0">
      <selection activeCell="C30" sqref="C30:F30"/>
    </sheetView>
  </sheetViews>
  <sheetFormatPr defaultColWidth="9.28515625" defaultRowHeight="12.75"/>
  <cols>
    <col min="1" max="1" width="6.7109375" style="94" customWidth="1"/>
    <col min="2" max="2" width="17.140625" style="94" customWidth="1"/>
    <col min="3" max="3" width="71.7109375" style="95" customWidth="1"/>
    <col min="4" max="4" width="6.7109375" style="94" customWidth="1"/>
    <col min="5" max="5" width="10.7109375" style="131" customWidth="1"/>
    <col min="6" max="6" width="12.7109375" style="126" customWidth="1"/>
    <col min="7" max="7" width="3" style="92" customWidth="1"/>
    <col min="8" max="16384" width="9.28515625" style="92"/>
  </cols>
  <sheetData>
    <row r="1" spans="1:6" ht="23.25">
      <c r="A1" s="272" t="s">
        <v>7</v>
      </c>
      <c r="B1" s="272"/>
      <c r="C1" s="272"/>
      <c r="D1" s="272"/>
      <c r="E1" s="272"/>
      <c r="F1" s="272"/>
    </row>
    <row r="2" spans="1:6" ht="15.75">
      <c r="A2" s="273" t="s">
        <v>108</v>
      </c>
      <c r="B2" s="274"/>
      <c r="C2" s="274"/>
      <c r="D2" s="274"/>
      <c r="E2" s="274"/>
      <c r="F2" s="275"/>
    </row>
    <row r="3" spans="1:6" ht="18">
      <c r="A3" s="276" t="s">
        <v>8</v>
      </c>
      <c r="B3" s="277"/>
      <c r="C3" s="277"/>
      <c r="D3" s="277"/>
      <c r="E3" s="277"/>
      <c r="F3" s="278"/>
    </row>
    <row r="4" spans="1:6" ht="25.5">
      <c r="A4" s="33" t="s">
        <v>0</v>
      </c>
      <c r="B4" s="33" t="s">
        <v>1</v>
      </c>
      <c r="C4" s="33" t="s">
        <v>2</v>
      </c>
      <c r="D4" s="33" t="s">
        <v>3</v>
      </c>
      <c r="E4" s="34" t="s">
        <v>10</v>
      </c>
      <c r="F4" s="34" t="s">
        <v>4</v>
      </c>
    </row>
    <row r="5" spans="1:6">
      <c r="A5" s="281"/>
      <c r="B5" s="282"/>
      <c r="C5" s="282"/>
      <c r="D5" s="282"/>
      <c r="E5" s="282"/>
      <c r="F5" s="283"/>
    </row>
    <row r="6" spans="1:6" s="91" customFormat="1" ht="25.5">
      <c r="A6" s="37" t="s">
        <v>82</v>
      </c>
      <c r="B6" s="17" t="s">
        <v>251</v>
      </c>
      <c r="C6" s="60" t="s">
        <v>224</v>
      </c>
      <c r="D6" s="157"/>
      <c r="E6" s="158"/>
      <c r="F6" s="159"/>
    </row>
    <row r="7" spans="1:6" s="91" customFormat="1">
      <c r="A7" s="201"/>
      <c r="B7" s="154" t="s">
        <v>89</v>
      </c>
      <c r="C7" s="256" t="s">
        <v>168</v>
      </c>
      <c r="D7" s="279"/>
      <c r="E7" s="279"/>
      <c r="F7" s="280"/>
    </row>
    <row r="8" spans="1:6" s="91" customFormat="1">
      <c r="A8" s="122">
        <v>1</v>
      </c>
      <c r="B8" s="122" t="s">
        <v>90</v>
      </c>
      <c r="C8" s="96" t="s">
        <v>49</v>
      </c>
      <c r="D8" s="38" t="s">
        <v>9</v>
      </c>
      <c r="E8" s="72"/>
      <c r="F8" s="166">
        <f>SUM(E9:E12)</f>
        <v>0.10923999999999999</v>
      </c>
    </row>
    <row r="9" spans="1:6" s="91" customFormat="1">
      <c r="A9" s="123"/>
      <c r="B9" s="123"/>
      <c r="C9" s="97" t="s">
        <v>109</v>
      </c>
      <c r="D9" s="24"/>
      <c r="E9" s="132"/>
      <c r="F9" s="132"/>
    </row>
    <row r="10" spans="1:6" s="91" customFormat="1">
      <c r="A10" s="123"/>
      <c r="B10" s="123"/>
      <c r="C10" s="98" t="s">
        <v>110</v>
      </c>
      <c r="D10" s="24" t="s">
        <v>9</v>
      </c>
      <c r="E10" s="165">
        <f>(76.8/1000)</f>
        <v>7.6799999999999993E-2</v>
      </c>
      <c r="F10" s="132"/>
    </row>
    <row r="11" spans="1:6" s="91" customFormat="1">
      <c r="A11" s="123"/>
      <c r="B11" s="123"/>
      <c r="C11" s="97" t="s">
        <v>160</v>
      </c>
      <c r="D11" s="24"/>
      <c r="E11" s="132"/>
      <c r="F11" s="132"/>
    </row>
    <row r="12" spans="1:6" s="91" customFormat="1">
      <c r="A12" s="123"/>
      <c r="B12" s="123"/>
      <c r="C12" s="98" t="s">
        <v>111</v>
      </c>
      <c r="D12" s="192" t="s">
        <v>9</v>
      </c>
      <c r="E12" s="193">
        <f>((16.22*2)/1000)</f>
        <v>3.2439999999999997E-2</v>
      </c>
      <c r="F12" s="132"/>
    </row>
    <row r="13" spans="1:6" s="91" customFormat="1" ht="25.5">
      <c r="A13" s="37" t="s">
        <v>81</v>
      </c>
      <c r="B13" s="17" t="s">
        <v>262</v>
      </c>
      <c r="C13" s="60" t="s">
        <v>241</v>
      </c>
      <c r="D13" s="61"/>
      <c r="E13" s="130"/>
      <c r="F13" s="129"/>
    </row>
    <row r="14" spans="1:6" s="91" customFormat="1" ht="25.5">
      <c r="A14" s="18"/>
      <c r="B14" s="206" t="s">
        <v>190</v>
      </c>
      <c r="C14" s="284" t="s">
        <v>191</v>
      </c>
      <c r="D14" s="285"/>
      <c r="E14" s="285"/>
      <c r="F14" s="286"/>
    </row>
    <row r="15" spans="1:6" s="91" customFormat="1" ht="25.5">
      <c r="A15" s="39">
        <f>A8+1</f>
        <v>2</v>
      </c>
      <c r="B15" s="39" t="s">
        <v>91</v>
      </c>
      <c r="C15" s="194" t="s">
        <v>169</v>
      </c>
      <c r="D15" s="39" t="s">
        <v>14</v>
      </c>
      <c r="E15" s="141"/>
      <c r="F15" s="133">
        <f>SUM(E16)</f>
        <v>1435.5500000000002</v>
      </c>
    </row>
    <row r="16" spans="1:6" s="91" customFormat="1" ht="25.5">
      <c r="A16" s="40"/>
      <c r="B16" s="195"/>
      <c r="C16" s="97" t="s">
        <v>169</v>
      </c>
      <c r="D16" s="40" t="s">
        <v>15</v>
      </c>
      <c r="E16" s="135">
        <f>(33.5*22.3)+(30.6*22.5)</f>
        <v>1435.5500000000002</v>
      </c>
      <c r="F16" s="136"/>
    </row>
    <row r="17" spans="1:6" s="91" customFormat="1" ht="25.5">
      <c r="A17" s="39">
        <f>A15+1</f>
        <v>3</v>
      </c>
      <c r="B17" s="39" t="s">
        <v>91</v>
      </c>
      <c r="C17" s="109" t="s">
        <v>86</v>
      </c>
      <c r="D17" s="39" t="s">
        <v>14</v>
      </c>
      <c r="E17" s="133"/>
      <c r="F17" s="133">
        <f>E18</f>
        <v>8012</v>
      </c>
    </row>
    <row r="18" spans="1:6" s="91" customFormat="1" ht="14.25">
      <c r="A18" s="9"/>
      <c r="B18" s="9"/>
      <c r="C18" s="108" t="s">
        <v>112</v>
      </c>
      <c r="D18" s="40" t="s">
        <v>15</v>
      </c>
      <c r="E18" s="136">
        <v>8012</v>
      </c>
      <c r="F18" s="139"/>
    </row>
    <row r="19" spans="1:6" s="91" customFormat="1" ht="25.5">
      <c r="A19" s="5"/>
      <c r="B19" s="207" t="s">
        <v>193</v>
      </c>
      <c r="C19" s="256" t="s">
        <v>192</v>
      </c>
      <c r="D19" s="279"/>
      <c r="E19" s="279"/>
      <c r="F19" s="280"/>
    </row>
    <row r="20" spans="1:6" s="91" customFormat="1" ht="14.25">
      <c r="A20" s="39">
        <f>A17+1</f>
        <v>4</v>
      </c>
      <c r="B20" s="39" t="s">
        <v>92</v>
      </c>
      <c r="C20" s="99" t="s">
        <v>113</v>
      </c>
      <c r="D20" s="9" t="s">
        <v>14</v>
      </c>
      <c r="E20" s="196"/>
      <c r="F20" s="138">
        <f>E21</f>
        <v>1229</v>
      </c>
    </row>
    <row r="21" spans="1:6" s="91" customFormat="1" ht="14.25">
      <c r="A21" s="31"/>
      <c r="B21" s="8"/>
      <c r="C21" s="100" t="s">
        <v>113</v>
      </c>
      <c r="D21" s="40" t="s">
        <v>15</v>
      </c>
      <c r="E21" s="134">
        <v>1229</v>
      </c>
      <c r="F21" s="135"/>
    </row>
    <row r="22" spans="1:6" s="91" customFormat="1" ht="14.25">
      <c r="A22" s="39">
        <f>A20+1</f>
        <v>5</v>
      </c>
      <c r="B22" s="39" t="s">
        <v>264</v>
      </c>
      <c r="C22" s="197" t="s">
        <v>161</v>
      </c>
      <c r="D22" s="39" t="s">
        <v>14</v>
      </c>
      <c r="E22" s="198"/>
      <c r="F22" s="133">
        <f>E23</f>
        <v>1652.9</v>
      </c>
    </row>
    <row r="23" spans="1:6" s="91" customFormat="1" ht="25.5">
      <c r="A23" s="11"/>
      <c r="B23" s="8"/>
      <c r="C23" s="199" t="s">
        <v>265</v>
      </c>
      <c r="D23" s="200" t="s">
        <v>87</v>
      </c>
      <c r="E23" s="140">
        <v>1652.9</v>
      </c>
      <c r="F23" s="134"/>
    </row>
    <row r="24" spans="1:6" s="91" customFormat="1">
      <c r="A24" s="11"/>
      <c r="B24" s="8"/>
      <c r="C24" s="199"/>
      <c r="D24" s="249"/>
      <c r="E24" s="238"/>
      <c r="F24" s="238"/>
    </row>
    <row r="25" spans="1:6" s="91" customFormat="1">
      <c r="A25" s="11"/>
      <c r="B25" s="8"/>
      <c r="C25" s="199" t="s">
        <v>269</v>
      </c>
      <c r="D25" s="249"/>
      <c r="E25" s="238"/>
      <c r="F25" s="238"/>
    </row>
    <row r="26" spans="1:6" s="91" customFormat="1">
      <c r="A26" s="11"/>
      <c r="B26" s="8"/>
      <c r="C26" s="199"/>
      <c r="D26" s="249"/>
      <c r="E26" s="238"/>
      <c r="F26" s="238"/>
    </row>
    <row r="27" spans="1:6" s="91" customFormat="1">
      <c r="A27" s="5"/>
      <c r="B27" s="77" t="s">
        <v>119</v>
      </c>
      <c r="C27" s="269" t="s">
        <v>120</v>
      </c>
      <c r="D27" s="257"/>
      <c r="E27" s="257"/>
      <c r="F27" s="258"/>
    </row>
    <row r="28" spans="1:6" s="91" customFormat="1" ht="25.5">
      <c r="A28" s="39">
        <f>A22+1</f>
        <v>6</v>
      </c>
      <c r="B28" s="39" t="s">
        <v>119</v>
      </c>
      <c r="C28" s="105" t="s">
        <v>121</v>
      </c>
      <c r="D28" s="9" t="s">
        <v>11</v>
      </c>
      <c r="E28" s="84"/>
      <c r="F28" s="133">
        <f>E29</f>
        <v>408</v>
      </c>
    </row>
    <row r="29" spans="1:6" s="91" customFormat="1" ht="25.5">
      <c r="A29" s="41"/>
      <c r="B29" s="41"/>
      <c r="C29" s="101" t="s">
        <v>121</v>
      </c>
      <c r="D29" s="41" t="s">
        <v>11</v>
      </c>
      <c r="E29" s="140">
        <f>2*17*12</f>
        <v>408</v>
      </c>
      <c r="F29" s="134"/>
    </row>
    <row r="30" spans="1:6" s="91" customFormat="1">
      <c r="A30" s="5"/>
      <c r="B30" s="77" t="s">
        <v>119</v>
      </c>
      <c r="C30" s="269" t="s">
        <v>120</v>
      </c>
      <c r="D30" s="257"/>
      <c r="E30" s="257"/>
      <c r="F30" s="258"/>
    </row>
    <row r="31" spans="1:6" s="91" customFormat="1" ht="25.5">
      <c r="A31" s="39">
        <f>A28+1</f>
        <v>7</v>
      </c>
      <c r="B31" s="75" t="str">
        <f>B30</f>
        <v>M-11.03.02</v>
      </c>
      <c r="C31" s="105" t="s">
        <v>122</v>
      </c>
      <c r="D31" s="39" t="s">
        <v>11</v>
      </c>
      <c r="E31" s="141"/>
      <c r="F31" s="141">
        <f>E32</f>
        <v>80</v>
      </c>
    </row>
    <row r="32" spans="1:6" s="91" customFormat="1" ht="25.5">
      <c r="A32" s="40"/>
      <c r="B32" s="74"/>
      <c r="C32" s="106" t="s">
        <v>122</v>
      </c>
      <c r="D32" s="40" t="s">
        <v>11</v>
      </c>
      <c r="E32" s="135">
        <f>8*10</f>
        <v>80</v>
      </c>
      <c r="F32" s="135"/>
    </row>
    <row r="33" spans="1:6" s="91" customFormat="1">
      <c r="A33" s="210"/>
      <c r="B33" s="16" t="s">
        <v>184</v>
      </c>
      <c r="C33" s="265" t="s">
        <v>177</v>
      </c>
      <c r="D33" s="266"/>
      <c r="E33" s="266"/>
      <c r="F33" s="267"/>
    </row>
    <row r="34" spans="1:6" s="91" customFormat="1">
      <c r="A34" s="39">
        <f>A31+1</f>
        <v>8</v>
      </c>
      <c r="B34" s="124" t="str">
        <f>B33</f>
        <v>M-12.02.01</v>
      </c>
      <c r="C34" s="160" t="s">
        <v>178</v>
      </c>
      <c r="D34" s="39" t="s">
        <v>12</v>
      </c>
      <c r="E34" s="150">
        <v>2</v>
      </c>
      <c r="F34" s="133">
        <f>E34</f>
        <v>2</v>
      </c>
    </row>
    <row r="35" spans="1:6" s="91" customFormat="1" ht="25.5">
      <c r="A35" s="37" t="s">
        <v>50</v>
      </c>
      <c r="B35" s="17" t="s">
        <v>252</v>
      </c>
      <c r="C35" s="208" t="s">
        <v>223</v>
      </c>
      <c r="D35" s="208"/>
      <c r="E35" s="209"/>
      <c r="F35" s="127"/>
    </row>
    <row r="36" spans="1:6" s="91" customFormat="1">
      <c r="A36" s="5"/>
      <c r="B36" s="5" t="s">
        <v>51</v>
      </c>
      <c r="C36" s="256" t="s">
        <v>186</v>
      </c>
      <c r="D36" s="287"/>
      <c r="E36" s="287"/>
      <c r="F36" s="288"/>
    </row>
    <row r="37" spans="1:6" s="91" customFormat="1" ht="25.5">
      <c r="A37" s="39">
        <f>A34+1</f>
        <v>9</v>
      </c>
      <c r="B37" s="39" t="s">
        <v>51</v>
      </c>
      <c r="C37" s="73" t="s">
        <v>47</v>
      </c>
      <c r="D37" s="10" t="s">
        <v>53</v>
      </c>
      <c r="E37" s="79"/>
      <c r="F37" s="133">
        <f>SUM(E38)</f>
        <v>276.08</v>
      </c>
    </row>
    <row r="38" spans="1:6" s="91" customFormat="1" ht="25.5">
      <c r="A38" s="41"/>
      <c r="B38" s="76"/>
      <c r="C38" s="101" t="s">
        <v>47</v>
      </c>
      <c r="D38" s="11" t="s">
        <v>57</v>
      </c>
      <c r="E38" s="134">
        <f>(69.02*4)</f>
        <v>276.08</v>
      </c>
      <c r="F38" s="134"/>
    </row>
    <row r="39" spans="1:6" s="91" customFormat="1">
      <c r="A39" s="210"/>
      <c r="B39" s="210" t="s">
        <v>187</v>
      </c>
      <c r="C39" s="289" t="s">
        <v>188</v>
      </c>
      <c r="D39" s="290"/>
      <c r="E39" s="290"/>
      <c r="F39" s="291"/>
    </row>
    <row r="40" spans="1:6" s="91" customFormat="1" ht="14.25">
      <c r="A40" s="10">
        <f>A37+1</f>
        <v>10</v>
      </c>
      <c r="B40" s="39" t="s">
        <v>187</v>
      </c>
      <c r="C40" s="197" t="s">
        <v>52</v>
      </c>
      <c r="D40" s="39" t="s">
        <v>53</v>
      </c>
      <c r="E40" s="125"/>
      <c r="F40" s="133">
        <f>E41</f>
        <v>276.08</v>
      </c>
    </row>
    <row r="41" spans="1:6" s="91" customFormat="1" ht="14.25">
      <c r="A41" s="205"/>
      <c r="B41" s="202"/>
      <c r="C41" s="199" t="s">
        <v>52</v>
      </c>
      <c r="D41" s="41" t="s">
        <v>57</v>
      </c>
      <c r="E41" s="211">
        <f>(69.02*4)</f>
        <v>276.08</v>
      </c>
      <c r="F41" s="71"/>
    </row>
    <row r="42" spans="1:6" s="91" customFormat="1">
      <c r="A42" s="18"/>
      <c r="B42" s="18" t="s">
        <v>194</v>
      </c>
      <c r="C42" s="250" t="s">
        <v>22</v>
      </c>
      <c r="D42" s="255"/>
      <c r="E42" s="253"/>
      <c r="F42" s="254"/>
    </row>
    <row r="43" spans="1:6" s="91" customFormat="1" ht="14.25">
      <c r="A43" s="39">
        <f>A40+1</f>
        <v>11</v>
      </c>
      <c r="B43" s="39" t="s">
        <v>194</v>
      </c>
      <c r="C43" s="107" t="s">
        <v>23</v>
      </c>
      <c r="D43" s="39" t="s">
        <v>53</v>
      </c>
      <c r="E43" s="138"/>
      <c r="F43" s="79">
        <f>E44+E45</f>
        <v>1351.0809999999999</v>
      </c>
    </row>
    <row r="44" spans="1:6" s="91" customFormat="1" ht="14.25">
      <c r="A44" s="40"/>
      <c r="B44" s="40"/>
      <c r="C44" s="108" t="s">
        <v>24</v>
      </c>
      <c r="D44" s="74" t="s">
        <v>57</v>
      </c>
      <c r="E44" s="135">
        <f>16.55*69.02</f>
        <v>1142.2809999999999</v>
      </c>
      <c r="F44" s="80"/>
    </row>
    <row r="45" spans="1:6" s="91" customFormat="1" ht="14.25">
      <c r="A45" s="40"/>
      <c r="B45" s="81"/>
      <c r="C45" s="97" t="s">
        <v>18</v>
      </c>
      <c r="D45" s="74" t="s">
        <v>57</v>
      </c>
      <c r="E45" s="135">
        <f>7.2*14.5*2</f>
        <v>208.8</v>
      </c>
      <c r="F45" s="80"/>
    </row>
    <row r="46" spans="1:6" s="91" customFormat="1">
      <c r="A46" s="5"/>
      <c r="B46" s="77" t="s">
        <v>195</v>
      </c>
      <c r="C46" s="256" t="s">
        <v>48</v>
      </c>
      <c r="D46" s="257"/>
      <c r="E46" s="257"/>
      <c r="F46" s="258"/>
    </row>
    <row r="47" spans="1:6" s="91" customFormat="1" ht="14.25">
      <c r="A47" s="39">
        <f>A43+1</f>
        <v>12</v>
      </c>
      <c r="B47" s="75" t="s">
        <v>195</v>
      </c>
      <c r="C47" s="73" t="s">
        <v>25</v>
      </c>
      <c r="D47" s="39" t="s">
        <v>53</v>
      </c>
      <c r="E47" s="79"/>
      <c r="F47" s="79">
        <f>E48+E49</f>
        <v>742.4</v>
      </c>
    </row>
    <row r="48" spans="1:6" s="91" customFormat="1" ht="14.25">
      <c r="A48" s="40"/>
      <c r="B48" s="74"/>
      <c r="C48" s="97" t="s">
        <v>26</v>
      </c>
      <c r="D48" s="74" t="s">
        <v>57</v>
      </c>
      <c r="E48" s="136">
        <v>22.8</v>
      </c>
      <c r="F48" s="80"/>
    </row>
    <row r="49" spans="1:6" s="91" customFormat="1" ht="14.25">
      <c r="A49" s="40"/>
      <c r="B49" s="74"/>
      <c r="C49" s="108" t="s">
        <v>140</v>
      </c>
      <c r="D49" s="74" t="s">
        <v>57</v>
      </c>
      <c r="E49" s="136">
        <f>380.1+339.5</f>
        <v>719.6</v>
      </c>
      <c r="F49" s="80"/>
    </row>
    <row r="50" spans="1:6" s="91" customFormat="1">
      <c r="A50" s="5"/>
      <c r="B50" s="5" t="s">
        <v>104</v>
      </c>
      <c r="C50" s="256" t="s">
        <v>27</v>
      </c>
      <c r="D50" s="257"/>
      <c r="E50" s="257"/>
      <c r="F50" s="258"/>
    </row>
    <row r="51" spans="1:6" s="91" customFormat="1" ht="25.5">
      <c r="A51" s="39">
        <f>A47+1</f>
        <v>13</v>
      </c>
      <c r="B51" s="39" t="s">
        <v>104</v>
      </c>
      <c r="C51" s="73" t="s">
        <v>141</v>
      </c>
      <c r="D51" s="39" t="s">
        <v>53</v>
      </c>
      <c r="E51" s="79"/>
      <c r="F51" s="79">
        <f>E53</f>
        <v>749.4</v>
      </c>
    </row>
    <row r="52" spans="1:6" s="91" customFormat="1" ht="25.5">
      <c r="A52" s="40"/>
      <c r="B52" s="40"/>
      <c r="C52" s="108" t="s">
        <v>163</v>
      </c>
      <c r="D52" s="85"/>
      <c r="E52" s="136"/>
      <c r="F52" s="80"/>
    </row>
    <row r="53" spans="1:6" s="91" customFormat="1" ht="14.25">
      <c r="A53" s="41"/>
      <c r="B53" s="41"/>
      <c r="C53" s="97" t="s">
        <v>164</v>
      </c>
      <c r="D53" s="40" t="s">
        <v>57</v>
      </c>
      <c r="E53" s="136">
        <f>641.4+58+50</f>
        <v>749.4</v>
      </c>
      <c r="F53" s="80"/>
    </row>
    <row r="54" spans="1:6" s="91" customFormat="1" ht="25.5">
      <c r="A54" s="37" t="s">
        <v>54</v>
      </c>
      <c r="B54" s="62" t="s">
        <v>253</v>
      </c>
      <c r="C54" s="60" t="s">
        <v>240</v>
      </c>
      <c r="D54" s="61"/>
      <c r="E54" s="130"/>
      <c r="F54" s="137"/>
    </row>
    <row r="55" spans="1:6" s="91" customFormat="1">
      <c r="A55" s="5"/>
      <c r="B55" s="5" t="s">
        <v>93</v>
      </c>
      <c r="C55" s="250" t="s">
        <v>101</v>
      </c>
      <c r="D55" s="253"/>
      <c r="E55" s="253"/>
      <c r="F55" s="254"/>
    </row>
    <row r="56" spans="1:6" s="91" customFormat="1">
      <c r="A56" s="39">
        <f>A51+1</f>
        <v>14</v>
      </c>
      <c r="B56" s="39" t="s">
        <v>93</v>
      </c>
      <c r="C56" s="73" t="s">
        <v>114</v>
      </c>
      <c r="D56" s="39" t="s">
        <v>11</v>
      </c>
      <c r="E56" s="133"/>
      <c r="F56" s="133">
        <f>SUM(E57)</f>
        <v>154</v>
      </c>
    </row>
    <row r="57" spans="1:6" s="91" customFormat="1">
      <c r="A57" s="40"/>
      <c r="B57" s="40"/>
      <c r="C57" s="97" t="s">
        <v>115</v>
      </c>
      <c r="D57" s="6" t="s">
        <v>11</v>
      </c>
      <c r="E57" s="136">
        <f>77*2</f>
        <v>154</v>
      </c>
      <c r="F57" s="136"/>
    </row>
    <row r="58" spans="1:6" s="91" customFormat="1">
      <c r="A58" s="5"/>
      <c r="B58" s="77" t="s">
        <v>198</v>
      </c>
      <c r="C58" s="268" t="s">
        <v>55</v>
      </c>
      <c r="D58" s="257"/>
      <c r="E58" s="257"/>
      <c r="F58" s="258"/>
    </row>
    <row r="59" spans="1:6" s="91" customFormat="1" ht="25.5">
      <c r="A59" s="26">
        <f>A56+1</f>
        <v>15</v>
      </c>
      <c r="B59" s="39" t="s">
        <v>198</v>
      </c>
      <c r="C59" s="99" t="s">
        <v>75</v>
      </c>
      <c r="D59" s="13" t="s">
        <v>11</v>
      </c>
      <c r="E59" s="135"/>
      <c r="F59" s="139">
        <f>E60</f>
        <v>138.04</v>
      </c>
    </row>
    <row r="60" spans="1:6" s="91" customFormat="1">
      <c r="A60" s="31"/>
      <c r="B60" s="40"/>
      <c r="C60" s="100" t="s">
        <v>116</v>
      </c>
      <c r="D60" s="6" t="s">
        <v>11</v>
      </c>
      <c r="E60" s="135">
        <f>69.02*2</f>
        <v>138.04</v>
      </c>
      <c r="F60" s="136"/>
    </row>
    <row r="61" spans="1:6" s="91" customFormat="1">
      <c r="A61" s="5"/>
      <c r="B61" s="77" t="s">
        <v>197</v>
      </c>
      <c r="C61" s="268" t="s">
        <v>102</v>
      </c>
      <c r="D61" s="257"/>
      <c r="E61" s="257"/>
      <c r="F61" s="258"/>
    </row>
    <row r="62" spans="1:6" s="91" customFormat="1" ht="51">
      <c r="A62" s="26">
        <f>A59+1</f>
        <v>16</v>
      </c>
      <c r="B62" s="39" t="s">
        <v>197</v>
      </c>
      <c r="C62" s="99" t="s">
        <v>270</v>
      </c>
      <c r="D62" s="13" t="s">
        <v>11</v>
      </c>
      <c r="E62" s="185"/>
      <c r="F62" s="133">
        <f>E64+E66</f>
        <v>843.5</v>
      </c>
    </row>
    <row r="63" spans="1:6" s="91" customFormat="1">
      <c r="A63" s="26"/>
      <c r="B63" s="9"/>
      <c r="C63" s="100" t="s">
        <v>266</v>
      </c>
      <c r="D63" s="247"/>
      <c r="E63" s="185"/>
      <c r="F63" s="139"/>
    </row>
    <row r="64" spans="1:6" s="91" customFormat="1">
      <c r="A64" s="31"/>
      <c r="B64" s="40"/>
      <c r="C64" s="100" t="s">
        <v>162</v>
      </c>
      <c r="D64" s="6" t="s">
        <v>11</v>
      </c>
      <c r="E64" s="185">
        <f>77*2+51.5+42</f>
        <v>247.5</v>
      </c>
      <c r="F64" s="136"/>
    </row>
    <row r="65" spans="1:6" s="91" customFormat="1">
      <c r="A65" s="31"/>
      <c r="B65" s="40"/>
      <c r="C65" s="100" t="s">
        <v>267</v>
      </c>
      <c r="D65" s="6"/>
      <c r="E65" s="185"/>
      <c r="F65" s="136"/>
    </row>
    <row r="66" spans="1:6" s="91" customFormat="1">
      <c r="A66" s="31"/>
      <c r="B66" s="40"/>
      <c r="C66" s="100" t="s">
        <v>268</v>
      </c>
      <c r="D66" s="248" t="s">
        <v>11</v>
      </c>
      <c r="E66" s="185">
        <f>230+173+89+104</f>
        <v>596</v>
      </c>
      <c r="F66" s="134"/>
    </row>
    <row r="67" spans="1:6" s="91" customFormat="1">
      <c r="A67" s="5"/>
      <c r="B67" s="77" t="s">
        <v>196</v>
      </c>
      <c r="C67" s="268" t="s">
        <v>181</v>
      </c>
      <c r="D67" s="257"/>
      <c r="E67" s="257"/>
      <c r="F67" s="258"/>
    </row>
    <row r="68" spans="1:6" s="91" customFormat="1" ht="38.25">
      <c r="A68" s="26">
        <f>A62+1</f>
        <v>17</v>
      </c>
      <c r="B68" s="39" t="s">
        <v>196</v>
      </c>
      <c r="C68" s="99" t="s">
        <v>182</v>
      </c>
      <c r="D68" s="13" t="s">
        <v>11</v>
      </c>
      <c r="E68" s="135"/>
      <c r="F68" s="139">
        <f>E69</f>
        <v>22.6</v>
      </c>
    </row>
    <row r="69" spans="1:6" s="91" customFormat="1" ht="25.5">
      <c r="A69" s="31"/>
      <c r="B69" s="40"/>
      <c r="C69" s="100" t="s">
        <v>182</v>
      </c>
      <c r="D69" s="6" t="s">
        <v>11</v>
      </c>
      <c r="E69" s="135">
        <v>22.6</v>
      </c>
      <c r="F69" s="136"/>
    </row>
    <row r="70" spans="1:6" s="91" customFormat="1" ht="25.5">
      <c r="A70" s="37" t="s">
        <v>80</v>
      </c>
      <c r="B70" s="62" t="s">
        <v>254</v>
      </c>
      <c r="C70" s="60" t="s">
        <v>13</v>
      </c>
      <c r="D70" s="61"/>
      <c r="E70" s="130"/>
      <c r="F70" s="137"/>
    </row>
    <row r="71" spans="1:6" s="91" customFormat="1">
      <c r="A71" s="5"/>
      <c r="B71" s="5" t="s">
        <v>221</v>
      </c>
      <c r="C71" s="250" t="s">
        <v>189</v>
      </c>
      <c r="D71" s="253"/>
      <c r="E71" s="253"/>
      <c r="F71" s="254"/>
    </row>
    <row r="72" spans="1:6" s="91" customFormat="1">
      <c r="A72" s="14">
        <f>A68+1</f>
        <v>18</v>
      </c>
      <c r="B72" s="14" t="s">
        <v>221</v>
      </c>
      <c r="C72" s="102" t="s">
        <v>73</v>
      </c>
      <c r="D72" s="14" t="s">
        <v>11</v>
      </c>
      <c r="E72" s="142"/>
      <c r="F72" s="142">
        <f>SUM(E74:E74)</f>
        <v>15.2</v>
      </c>
    </row>
    <row r="73" spans="1:6" s="91" customFormat="1">
      <c r="A73" s="15"/>
      <c r="B73" s="15"/>
      <c r="C73" s="103" t="s">
        <v>117</v>
      </c>
      <c r="D73" s="15"/>
      <c r="E73" s="143"/>
      <c r="F73" s="143"/>
    </row>
    <row r="74" spans="1:6" s="91" customFormat="1">
      <c r="A74" s="15"/>
      <c r="B74" s="15"/>
      <c r="C74" s="104" t="s">
        <v>118</v>
      </c>
      <c r="D74" s="15" t="s">
        <v>11</v>
      </c>
      <c r="E74" s="143">
        <f>4*3.8</f>
        <v>15.2</v>
      </c>
      <c r="F74" s="143"/>
    </row>
    <row r="75" spans="1:6" s="91" customFormat="1" ht="25.5">
      <c r="A75" s="37" t="s">
        <v>56</v>
      </c>
      <c r="B75" s="17" t="s">
        <v>255</v>
      </c>
      <c r="C75" s="60" t="s">
        <v>16</v>
      </c>
      <c r="D75" s="61"/>
      <c r="E75" s="130"/>
      <c r="F75" s="78"/>
    </row>
    <row r="76" spans="1:6" s="91" customFormat="1">
      <c r="A76" s="203"/>
      <c r="B76" s="18" t="s">
        <v>94</v>
      </c>
      <c r="C76" s="250" t="s">
        <v>126</v>
      </c>
      <c r="D76" s="253"/>
      <c r="E76" s="253"/>
      <c r="F76" s="254"/>
    </row>
    <row r="77" spans="1:6" s="91" customFormat="1">
      <c r="A77" s="39">
        <f>A72+1</f>
        <v>19</v>
      </c>
      <c r="B77" s="75" t="s">
        <v>94</v>
      </c>
      <c r="C77" s="73" t="s">
        <v>123</v>
      </c>
      <c r="D77" s="39" t="s">
        <v>17</v>
      </c>
      <c r="E77" s="133"/>
      <c r="F77" s="79">
        <f>E78+E79</f>
        <v>49077.799999999996</v>
      </c>
    </row>
    <row r="78" spans="1:6" s="91" customFormat="1">
      <c r="A78" s="74"/>
      <c r="B78" s="74"/>
      <c r="C78" s="97" t="s">
        <v>124</v>
      </c>
      <c r="D78" s="40" t="s">
        <v>17</v>
      </c>
      <c r="E78" s="136">
        <v>41441.1</v>
      </c>
      <c r="F78" s="80"/>
    </row>
    <row r="79" spans="1:6" s="91" customFormat="1">
      <c r="A79" s="74"/>
      <c r="B79" s="74"/>
      <c r="C79" s="97" t="s">
        <v>125</v>
      </c>
      <c r="D79" s="40" t="s">
        <v>17</v>
      </c>
      <c r="E79" s="136">
        <v>7636.7</v>
      </c>
      <c r="F79" s="80"/>
    </row>
    <row r="80" spans="1:6" s="91" customFormat="1">
      <c r="A80" s="75">
        <f>A77+1</f>
        <v>20</v>
      </c>
      <c r="B80" s="75" t="str">
        <f>B77</f>
        <v>M-12.01.00</v>
      </c>
      <c r="C80" s="73" t="s">
        <v>235</v>
      </c>
      <c r="D80" s="39"/>
      <c r="E80" s="133"/>
      <c r="F80" s="79">
        <f>E81</f>
        <v>134166.79999999999</v>
      </c>
    </row>
    <row r="81" spans="1:6" s="91" customFormat="1">
      <c r="A81" s="76"/>
      <c r="B81" s="76"/>
      <c r="C81" s="101" t="s">
        <v>131</v>
      </c>
      <c r="D81" s="41" t="s">
        <v>17</v>
      </c>
      <c r="E81" s="134">
        <f>71343+33499.9+29323.9</f>
        <v>134166.79999999999</v>
      </c>
      <c r="F81" s="87"/>
    </row>
    <row r="82" spans="1:6" s="91" customFormat="1">
      <c r="A82" s="39">
        <f>A80+1</f>
        <v>21</v>
      </c>
      <c r="B82" s="75" t="s">
        <v>94</v>
      </c>
      <c r="C82" s="73" t="s">
        <v>236</v>
      </c>
      <c r="D82" s="39" t="s">
        <v>17</v>
      </c>
      <c r="E82" s="133"/>
      <c r="F82" s="79">
        <f>E83</f>
        <v>2678.5</v>
      </c>
    </row>
    <row r="83" spans="1:6" s="91" customFormat="1">
      <c r="A83" s="81"/>
      <c r="B83" s="81"/>
      <c r="C83" s="97" t="s">
        <v>200</v>
      </c>
      <c r="D83" s="40" t="s">
        <v>17</v>
      </c>
      <c r="E83" s="136">
        <v>2678.5</v>
      </c>
      <c r="F83" s="82"/>
    </row>
    <row r="84" spans="1:6" s="91" customFormat="1">
      <c r="A84" s="39">
        <f>A82+1</f>
        <v>22</v>
      </c>
      <c r="B84" s="75" t="s">
        <v>94</v>
      </c>
      <c r="C84" s="73" t="s">
        <v>127</v>
      </c>
      <c r="D84" s="39" t="s">
        <v>17</v>
      </c>
      <c r="E84" s="133"/>
      <c r="F84" s="79">
        <f>E85</f>
        <v>10393.1</v>
      </c>
    </row>
    <row r="85" spans="1:6" s="91" customFormat="1">
      <c r="A85" s="81"/>
      <c r="B85" s="81"/>
      <c r="C85" s="97" t="s">
        <v>201</v>
      </c>
      <c r="D85" s="40" t="s">
        <v>17</v>
      </c>
      <c r="E85" s="136">
        <f>4625+5768.1</f>
        <v>10393.1</v>
      </c>
      <c r="F85" s="82"/>
    </row>
    <row r="86" spans="1:6" s="91" customFormat="1">
      <c r="A86" s="39">
        <f>A84+1</f>
        <v>23</v>
      </c>
      <c r="B86" s="75" t="s">
        <v>94</v>
      </c>
      <c r="C86" s="73" t="s">
        <v>128</v>
      </c>
      <c r="D86" s="39" t="s">
        <v>17</v>
      </c>
      <c r="E86" s="133"/>
      <c r="F86" s="79">
        <f>E87</f>
        <v>3908.2</v>
      </c>
    </row>
    <row r="87" spans="1:6" s="91" customFormat="1">
      <c r="A87" s="81"/>
      <c r="B87" s="81"/>
      <c r="C87" s="97" t="s">
        <v>59</v>
      </c>
      <c r="D87" s="40" t="s">
        <v>17</v>
      </c>
      <c r="E87" s="136">
        <v>3908.2</v>
      </c>
      <c r="F87" s="82"/>
    </row>
    <row r="88" spans="1:6" s="91" customFormat="1">
      <c r="A88" s="39">
        <f>A86+1</f>
        <v>24</v>
      </c>
      <c r="B88" s="75" t="s">
        <v>94</v>
      </c>
      <c r="C88" s="73" t="s">
        <v>237</v>
      </c>
      <c r="D88" s="39" t="s">
        <v>17</v>
      </c>
      <c r="E88" s="133"/>
      <c r="F88" s="79">
        <f>E89+E90</f>
        <v>42700.2</v>
      </c>
    </row>
    <row r="89" spans="1:6" s="91" customFormat="1">
      <c r="A89" s="81"/>
      <c r="B89" s="81"/>
      <c r="C89" s="97" t="s">
        <v>135</v>
      </c>
      <c r="D89" s="40" t="s">
        <v>17</v>
      </c>
      <c r="E89" s="136">
        <v>15165.8</v>
      </c>
      <c r="F89" s="82"/>
    </row>
    <row r="90" spans="1:6" s="91" customFormat="1">
      <c r="A90" s="81"/>
      <c r="B90" s="81"/>
      <c r="C90" s="97" t="s">
        <v>167</v>
      </c>
      <c r="D90" s="40" t="s">
        <v>17</v>
      </c>
      <c r="E90" s="136">
        <v>27534.400000000001</v>
      </c>
      <c r="F90" s="82"/>
    </row>
    <row r="91" spans="1:6" s="91" customFormat="1">
      <c r="A91" s="75">
        <f>A88+1</f>
        <v>25</v>
      </c>
      <c r="B91" s="75" t="s">
        <v>94</v>
      </c>
      <c r="C91" s="73" t="s">
        <v>132</v>
      </c>
      <c r="D91" s="39" t="s">
        <v>17</v>
      </c>
      <c r="E91" s="133"/>
      <c r="F91" s="79">
        <f>E92</f>
        <v>23503.8</v>
      </c>
    </row>
    <row r="92" spans="1:6" s="91" customFormat="1">
      <c r="A92" s="226"/>
      <c r="B92" s="226"/>
      <c r="C92" s="101" t="s">
        <v>199</v>
      </c>
      <c r="D92" s="41" t="s">
        <v>17</v>
      </c>
      <c r="E92" s="134">
        <v>23503.8</v>
      </c>
      <c r="F92" s="168"/>
    </row>
    <row r="93" spans="1:6" s="91" customFormat="1">
      <c r="A93" s="39">
        <f>A91+1</f>
        <v>26</v>
      </c>
      <c r="B93" s="75" t="s">
        <v>94</v>
      </c>
      <c r="C93" s="73" t="s">
        <v>129</v>
      </c>
      <c r="D93" s="39" t="s">
        <v>17</v>
      </c>
      <c r="E93" s="133"/>
      <c r="F93" s="79">
        <f>E94</f>
        <v>87289.5</v>
      </c>
    </row>
    <row r="94" spans="1:6" s="91" customFormat="1">
      <c r="A94" s="167"/>
      <c r="B94" s="167"/>
      <c r="C94" s="101" t="s">
        <v>130</v>
      </c>
      <c r="D94" s="41" t="s">
        <v>17</v>
      </c>
      <c r="E94" s="134">
        <v>87289.5</v>
      </c>
      <c r="F94" s="168"/>
    </row>
    <row r="95" spans="1:6" s="91" customFormat="1">
      <c r="A95" s="203"/>
      <c r="B95" s="18" t="str">
        <f>B96</f>
        <v>M-12.03.01</v>
      </c>
      <c r="C95" s="250" t="s">
        <v>203</v>
      </c>
      <c r="D95" s="253"/>
      <c r="E95" s="253"/>
      <c r="F95" s="254"/>
    </row>
    <row r="96" spans="1:6" s="91" customFormat="1">
      <c r="A96" s="81">
        <f>A93+1</f>
        <v>27</v>
      </c>
      <c r="B96" s="81" t="s">
        <v>202</v>
      </c>
      <c r="C96" s="107" t="s">
        <v>203</v>
      </c>
      <c r="D96" s="39" t="s">
        <v>12</v>
      </c>
      <c r="E96" s="133"/>
      <c r="F96" s="79">
        <f>E97</f>
        <v>300</v>
      </c>
    </row>
    <row r="97" spans="1:6" s="91" customFormat="1">
      <c r="A97" s="81"/>
      <c r="B97" s="81"/>
      <c r="C97" s="97" t="s">
        <v>204</v>
      </c>
      <c r="D97" s="41" t="s">
        <v>12</v>
      </c>
      <c r="E97" s="134">
        <v>300</v>
      </c>
      <c r="F97" s="168"/>
    </row>
    <row r="98" spans="1:6" s="91" customFormat="1" ht="25.5">
      <c r="A98" s="37" t="s">
        <v>60</v>
      </c>
      <c r="B98" s="17" t="s">
        <v>256</v>
      </c>
      <c r="C98" s="60" t="s">
        <v>19</v>
      </c>
      <c r="D98" s="61"/>
      <c r="E98" s="130"/>
      <c r="F98" s="146"/>
    </row>
    <row r="99" spans="1:6" s="91" customFormat="1">
      <c r="A99" s="18"/>
      <c r="B99" s="18" t="s">
        <v>95</v>
      </c>
      <c r="C99" s="250" t="s">
        <v>20</v>
      </c>
      <c r="D99" s="253"/>
      <c r="E99" s="253"/>
      <c r="F99" s="254"/>
    </row>
    <row r="100" spans="1:6" s="91" customFormat="1" ht="14.25">
      <c r="A100" s="39">
        <f>A96+1</f>
        <v>28</v>
      </c>
      <c r="B100" s="75" t="s">
        <v>95</v>
      </c>
      <c r="C100" s="73" t="s">
        <v>133</v>
      </c>
      <c r="D100" s="39" t="s">
        <v>14</v>
      </c>
      <c r="E100" s="133"/>
      <c r="F100" s="79">
        <f>E101</f>
        <v>578</v>
      </c>
    </row>
    <row r="101" spans="1:6" s="91" customFormat="1" ht="14.25">
      <c r="A101" s="81"/>
      <c r="B101" s="81"/>
      <c r="C101" s="106" t="s">
        <v>227</v>
      </c>
      <c r="D101" s="40" t="s">
        <v>15</v>
      </c>
      <c r="E101" s="136">
        <f>315+263</f>
        <v>578</v>
      </c>
      <c r="F101" s="82"/>
    </row>
    <row r="102" spans="1:6" s="91" customFormat="1" ht="14.25">
      <c r="A102" s="39">
        <f>A100+1</f>
        <v>29</v>
      </c>
      <c r="B102" s="75" t="s">
        <v>95</v>
      </c>
      <c r="C102" s="73" t="s">
        <v>170</v>
      </c>
      <c r="D102" s="39" t="s">
        <v>14</v>
      </c>
      <c r="E102" s="133"/>
      <c r="F102" s="79">
        <f>E103</f>
        <v>19.5</v>
      </c>
    </row>
    <row r="103" spans="1:6" s="91" customFormat="1" ht="14.25">
      <c r="A103" s="167"/>
      <c r="B103" s="81"/>
      <c r="C103" s="97" t="s">
        <v>228</v>
      </c>
      <c r="D103" s="40" t="s">
        <v>15</v>
      </c>
      <c r="E103" s="136">
        <v>19.5</v>
      </c>
      <c r="F103" s="82"/>
    </row>
    <row r="104" spans="1:6" s="91" customFormat="1" ht="14.25">
      <c r="A104" s="81">
        <f>A102+1</f>
        <v>30</v>
      </c>
      <c r="B104" s="75" t="s">
        <v>95</v>
      </c>
      <c r="C104" s="73" t="s">
        <v>172</v>
      </c>
      <c r="D104" s="39" t="s">
        <v>14</v>
      </c>
      <c r="E104" s="133"/>
      <c r="F104" s="79">
        <f>E105</f>
        <v>42.4</v>
      </c>
    </row>
    <row r="105" spans="1:6" s="91" customFormat="1" ht="14.25">
      <c r="A105" s="81"/>
      <c r="B105" s="81"/>
      <c r="C105" s="97" t="s">
        <v>226</v>
      </c>
      <c r="D105" s="40" t="s">
        <v>15</v>
      </c>
      <c r="E105" s="136">
        <f>19.4+23</f>
        <v>42.4</v>
      </c>
      <c r="F105" s="82"/>
    </row>
    <row r="106" spans="1:6" s="91" customFormat="1" ht="14.25">
      <c r="A106" s="39">
        <f>A104+1</f>
        <v>31</v>
      </c>
      <c r="B106" s="75" t="s">
        <v>95</v>
      </c>
      <c r="C106" s="73" t="s">
        <v>61</v>
      </c>
      <c r="D106" s="39" t="s">
        <v>14</v>
      </c>
      <c r="E106" s="133"/>
      <c r="F106" s="79">
        <f>E107</f>
        <v>38.200000000000003</v>
      </c>
    </row>
    <row r="107" spans="1:6" s="91" customFormat="1" ht="14.25">
      <c r="A107" s="167"/>
      <c r="B107" s="81"/>
      <c r="C107" s="97" t="s">
        <v>63</v>
      </c>
      <c r="D107" s="40" t="s">
        <v>15</v>
      </c>
      <c r="E107" s="136">
        <v>38.200000000000003</v>
      </c>
      <c r="F107" s="83"/>
    </row>
    <row r="108" spans="1:6" s="91" customFormat="1" ht="14.25">
      <c r="A108" s="39">
        <f>A106+1</f>
        <v>32</v>
      </c>
      <c r="B108" s="75" t="s">
        <v>95</v>
      </c>
      <c r="C108" s="73" t="s">
        <v>62</v>
      </c>
      <c r="D108" s="39" t="s">
        <v>14</v>
      </c>
      <c r="E108" s="133"/>
      <c r="F108" s="79">
        <f>SUM(E109:E110)</f>
        <v>553</v>
      </c>
    </row>
    <row r="109" spans="1:6" s="91" customFormat="1" ht="14.25">
      <c r="A109" s="81"/>
      <c r="B109" s="81"/>
      <c r="C109" s="97" t="s">
        <v>134</v>
      </c>
      <c r="D109" s="40" t="s">
        <v>15</v>
      </c>
      <c r="E109" s="136">
        <v>161</v>
      </c>
      <c r="F109" s="82"/>
    </row>
    <row r="110" spans="1:6" s="91" customFormat="1" ht="14.25">
      <c r="A110" s="81"/>
      <c r="B110" s="81"/>
      <c r="C110" s="97" t="s">
        <v>165</v>
      </c>
      <c r="D110" s="40" t="s">
        <v>15</v>
      </c>
      <c r="E110" s="136">
        <v>392</v>
      </c>
      <c r="F110" s="82"/>
    </row>
    <row r="111" spans="1:6" s="91" customFormat="1" ht="14.25">
      <c r="A111" s="39">
        <f>A108+1</f>
        <v>33</v>
      </c>
      <c r="B111" s="75" t="s">
        <v>95</v>
      </c>
      <c r="C111" s="73" t="s">
        <v>136</v>
      </c>
      <c r="D111" s="39" t="s">
        <v>14</v>
      </c>
      <c r="E111" s="133"/>
      <c r="F111" s="79">
        <f>E112</f>
        <v>251</v>
      </c>
    </row>
    <row r="112" spans="1:6" s="91" customFormat="1" ht="14.25">
      <c r="A112" s="81"/>
      <c r="B112" s="81"/>
      <c r="C112" s="97" t="s">
        <v>137</v>
      </c>
      <c r="D112" s="40" t="s">
        <v>15</v>
      </c>
      <c r="E112" s="136">
        <v>251</v>
      </c>
      <c r="F112" s="82"/>
    </row>
    <row r="113" spans="1:6" s="91" customFormat="1" ht="14.25">
      <c r="A113" s="39">
        <f>A111+1</f>
        <v>34</v>
      </c>
      <c r="B113" s="75" t="s">
        <v>95</v>
      </c>
      <c r="C113" s="73" t="s">
        <v>171</v>
      </c>
      <c r="D113" s="39" t="s">
        <v>14</v>
      </c>
      <c r="E113" s="133"/>
      <c r="F113" s="79">
        <f>E114</f>
        <v>74.5</v>
      </c>
    </row>
    <row r="114" spans="1:6" s="91" customFormat="1" ht="14.25">
      <c r="A114" s="81"/>
      <c r="B114" s="81"/>
      <c r="C114" s="97" t="s">
        <v>166</v>
      </c>
      <c r="D114" s="40" t="s">
        <v>15</v>
      </c>
      <c r="E114" s="136">
        <v>74.5</v>
      </c>
      <c r="F114" s="82"/>
    </row>
    <row r="115" spans="1:6" s="91" customFormat="1">
      <c r="A115" s="5"/>
      <c r="B115" s="77" t="s">
        <v>96</v>
      </c>
      <c r="C115" s="269" t="s">
        <v>103</v>
      </c>
      <c r="D115" s="257"/>
      <c r="E115" s="257"/>
      <c r="F115" s="258"/>
    </row>
    <row r="116" spans="1:6" s="91" customFormat="1" ht="14.25">
      <c r="A116" s="39">
        <f>A113+1</f>
        <v>35</v>
      </c>
      <c r="B116" s="75" t="s">
        <v>96</v>
      </c>
      <c r="C116" s="228" t="s">
        <v>21</v>
      </c>
      <c r="D116" s="229" t="s">
        <v>14</v>
      </c>
      <c r="E116" s="79"/>
      <c r="F116" s="84">
        <f>E117+E119+E120+E118+E121</f>
        <v>374.41200000000003</v>
      </c>
    </row>
    <row r="117" spans="1:6" s="91" customFormat="1" ht="14.25">
      <c r="A117" s="9"/>
      <c r="B117" s="74"/>
      <c r="C117" s="227" t="s">
        <v>139</v>
      </c>
      <c r="D117" s="31" t="s">
        <v>15</v>
      </c>
      <c r="E117" s="80">
        <f>2*7.2*9.4*0.2</f>
        <v>27.072000000000003</v>
      </c>
      <c r="F117" s="230"/>
    </row>
    <row r="118" spans="1:6" s="91" customFormat="1" ht="14.25">
      <c r="A118" s="9"/>
      <c r="B118" s="74"/>
      <c r="C118" s="227" t="s">
        <v>239</v>
      </c>
      <c r="D118" s="31" t="s">
        <v>15</v>
      </c>
      <c r="E118" s="80">
        <v>279</v>
      </c>
      <c r="F118" s="230"/>
    </row>
    <row r="119" spans="1:6" s="91" customFormat="1" ht="14.25">
      <c r="A119" s="9"/>
      <c r="B119" s="74"/>
      <c r="C119" s="227" t="s">
        <v>238</v>
      </c>
      <c r="D119" s="31" t="s">
        <v>15</v>
      </c>
      <c r="E119" s="80">
        <v>10</v>
      </c>
      <c r="F119" s="230"/>
    </row>
    <row r="120" spans="1:6" s="91" customFormat="1" ht="14.25">
      <c r="A120" s="9"/>
      <c r="B120" s="74"/>
      <c r="C120" s="227" t="s">
        <v>138</v>
      </c>
      <c r="D120" s="31" t="s">
        <v>15</v>
      </c>
      <c r="E120" s="80">
        <f>134.6*2*0.2</f>
        <v>53.84</v>
      </c>
      <c r="F120" s="230"/>
    </row>
    <row r="121" spans="1:6" s="91" customFormat="1" ht="14.25">
      <c r="A121" s="9"/>
      <c r="B121" s="74"/>
      <c r="C121" s="231" t="s">
        <v>225</v>
      </c>
      <c r="D121" s="31" t="s">
        <v>15</v>
      </c>
      <c r="E121" s="232">
        <v>4.5</v>
      </c>
      <c r="F121" s="233"/>
    </row>
    <row r="122" spans="1:6" s="91" customFormat="1">
      <c r="A122" s="5"/>
      <c r="B122" s="5" t="s">
        <v>205</v>
      </c>
      <c r="C122" s="260" t="s">
        <v>35</v>
      </c>
      <c r="D122" s="257"/>
      <c r="E122" s="257"/>
      <c r="F122" s="258"/>
    </row>
    <row r="123" spans="1:6" s="91" customFormat="1" ht="25.5">
      <c r="A123" s="39">
        <f>A116+1</f>
        <v>36</v>
      </c>
      <c r="B123" s="39" t="s">
        <v>205</v>
      </c>
      <c r="C123" s="109" t="s">
        <v>151</v>
      </c>
      <c r="D123" s="39" t="s">
        <v>11</v>
      </c>
      <c r="E123" s="133"/>
      <c r="F123" s="133">
        <f>E124</f>
        <v>742.00599999999997</v>
      </c>
    </row>
    <row r="124" spans="1:6" s="91" customFormat="1" ht="25.5">
      <c r="A124" s="41"/>
      <c r="B124" s="41"/>
      <c r="C124" s="212" t="s">
        <v>151</v>
      </c>
      <c r="D124" s="41" t="s">
        <v>11</v>
      </c>
      <c r="E124" s="134">
        <f>2*76.81+588.386</f>
        <v>742.00599999999997</v>
      </c>
      <c r="F124" s="134"/>
    </row>
    <row r="125" spans="1:6" s="91" customFormat="1" ht="25.5">
      <c r="A125" s="47" t="s">
        <v>76</v>
      </c>
      <c r="B125" s="62" t="s">
        <v>257</v>
      </c>
      <c r="C125" s="60" t="s">
        <v>28</v>
      </c>
      <c r="D125" s="61"/>
      <c r="E125" s="130"/>
      <c r="F125" s="86"/>
    </row>
    <row r="126" spans="1:6" s="91" customFormat="1">
      <c r="A126" s="5"/>
      <c r="B126" s="5" t="s">
        <v>206</v>
      </c>
      <c r="C126" s="263" t="s">
        <v>43</v>
      </c>
      <c r="D126" s="270"/>
      <c r="E126" s="270"/>
      <c r="F126" s="271"/>
    </row>
    <row r="127" spans="1:6" s="91" customFormat="1">
      <c r="A127" s="39">
        <f>A123+1</f>
        <v>37</v>
      </c>
      <c r="B127" s="39" t="s">
        <v>206</v>
      </c>
      <c r="C127" s="114" t="s">
        <v>143</v>
      </c>
      <c r="D127" s="75" t="s">
        <v>12</v>
      </c>
      <c r="E127" s="133"/>
      <c r="F127" s="79">
        <f>E129</f>
        <v>22</v>
      </c>
    </row>
    <row r="128" spans="1:6" s="91" customFormat="1">
      <c r="A128" s="40"/>
      <c r="B128" s="40"/>
      <c r="C128" s="169" t="s">
        <v>144</v>
      </c>
      <c r="D128" s="19"/>
      <c r="E128" s="128"/>
      <c r="F128" s="80"/>
    </row>
    <row r="129" spans="1:6" s="91" customFormat="1">
      <c r="A129" s="40"/>
      <c r="B129" s="40"/>
      <c r="C129" s="170" t="s">
        <v>142</v>
      </c>
      <c r="D129" s="74" t="s">
        <v>12</v>
      </c>
      <c r="E129" s="136">
        <f>2*11</f>
        <v>22</v>
      </c>
      <c r="F129" s="80"/>
    </row>
    <row r="130" spans="1:6" s="91" customFormat="1">
      <c r="A130" s="5"/>
      <c r="B130" s="5" t="s">
        <v>207</v>
      </c>
      <c r="C130" s="265" t="s">
        <v>106</v>
      </c>
      <c r="D130" s="266"/>
      <c r="E130" s="266"/>
      <c r="F130" s="267"/>
    </row>
    <row r="131" spans="1:6" s="91" customFormat="1">
      <c r="A131" s="39">
        <f>A127+1</f>
        <v>38</v>
      </c>
      <c r="B131" s="9" t="s">
        <v>207</v>
      </c>
      <c r="C131" s="110" t="s">
        <v>145</v>
      </c>
      <c r="D131" s="81" t="s">
        <v>11</v>
      </c>
      <c r="E131" s="139"/>
      <c r="F131" s="82">
        <f>E132</f>
        <v>169</v>
      </c>
    </row>
    <row r="132" spans="1:6" s="91" customFormat="1">
      <c r="A132" s="40"/>
      <c r="B132" s="40"/>
      <c r="C132" s="108" t="s">
        <v>146</v>
      </c>
      <c r="D132" s="74" t="s">
        <v>11</v>
      </c>
      <c r="E132" s="136">
        <v>169</v>
      </c>
      <c r="F132" s="80"/>
    </row>
    <row r="133" spans="1:6" s="91" customFormat="1">
      <c r="A133" s="5"/>
      <c r="B133" s="20" t="s">
        <v>208</v>
      </c>
      <c r="C133" s="256" t="s">
        <v>29</v>
      </c>
      <c r="D133" s="257"/>
      <c r="E133" s="257"/>
      <c r="F133" s="258"/>
    </row>
    <row r="134" spans="1:6" s="91" customFormat="1">
      <c r="A134" s="39">
        <f>A131+1</f>
        <v>39</v>
      </c>
      <c r="B134" s="12" t="s">
        <v>208</v>
      </c>
      <c r="C134" s="107" t="s">
        <v>64</v>
      </c>
      <c r="D134" s="81" t="s">
        <v>11</v>
      </c>
      <c r="E134" s="139"/>
      <c r="F134" s="82">
        <f>SUM(E136:E140)</f>
        <v>320.26000000000005</v>
      </c>
    </row>
    <row r="135" spans="1:6" s="91" customFormat="1">
      <c r="A135" s="40"/>
      <c r="B135" s="31"/>
      <c r="C135" s="97" t="s">
        <v>30</v>
      </c>
      <c r="D135" s="74"/>
      <c r="E135" s="136"/>
      <c r="F135" s="80"/>
    </row>
    <row r="136" spans="1:6" s="91" customFormat="1">
      <c r="A136" s="40"/>
      <c r="B136" s="31"/>
      <c r="C136" s="97" t="s">
        <v>147</v>
      </c>
      <c r="D136" s="74" t="s">
        <v>11</v>
      </c>
      <c r="E136" s="136">
        <f>4*69.04</f>
        <v>276.16000000000003</v>
      </c>
      <c r="F136" s="80"/>
    </row>
    <row r="137" spans="1:6" s="91" customFormat="1">
      <c r="A137" s="40"/>
      <c r="B137" s="31"/>
      <c r="C137" s="97" t="s">
        <v>31</v>
      </c>
      <c r="D137" s="74"/>
      <c r="E137" s="136"/>
      <c r="F137" s="80"/>
    </row>
    <row r="138" spans="1:6" s="91" customFormat="1">
      <c r="A138" s="40"/>
      <c r="B138" s="31"/>
      <c r="C138" s="97" t="s">
        <v>148</v>
      </c>
      <c r="D138" s="74" t="s">
        <v>11</v>
      </c>
      <c r="E138" s="136">
        <f>2*16.65</f>
        <v>33.299999999999997</v>
      </c>
      <c r="F138" s="80"/>
    </row>
    <row r="139" spans="1:6" s="91" customFormat="1">
      <c r="A139" s="40"/>
      <c r="B139" s="31"/>
      <c r="C139" s="97" t="s">
        <v>65</v>
      </c>
      <c r="D139" s="74"/>
      <c r="E139" s="136"/>
      <c r="F139" s="80"/>
    </row>
    <row r="140" spans="1:6" s="91" customFormat="1">
      <c r="A140" s="41"/>
      <c r="B140" s="11"/>
      <c r="C140" s="101" t="s">
        <v>149</v>
      </c>
      <c r="D140" s="76" t="s">
        <v>11</v>
      </c>
      <c r="E140" s="134">
        <f>2*9*0.6</f>
        <v>10.799999999999999</v>
      </c>
      <c r="F140" s="87"/>
    </row>
    <row r="141" spans="1:6" s="91" customFormat="1">
      <c r="A141" s="18"/>
      <c r="B141" s="18" t="s">
        <v>209</v>
      </c>
      <c r="C141" s="263" t="s">
        <v>32</v>
      </c>
      <c r="D141" s="253"/>
      <c r="E141" s="253"/>
      <c r="F141" s="254"/>
    </row>
    <row r="142" spans="1:6" s="91" customFormat="1">
      <c r="A142" s="39">
        <f>A134+1</f>
        <v>40</v>
      </c>
      <c r="B142" s="39" t="s">
        <v>209</v>
      </c>
      <c r="C142" s="109" t="s">
        <v>68</v>
      </c>
      <c r="D142" s="88" t="s">
        <v>12</v>
      </c>
      <c r="E142" s="133"/>
      <c r="F142" s="79">
        <f>E143</f>
        <v>20</v>
      </c>
    </row>
    <row r="143" spans="1:6" s="91" customFormat="1">
      <c r="A143" s="41"/>
      <c r="B143" s="40"/>
      <c r="C143" s="108" t="s">
        <v>242</v>
      </c>
      <c r="D143" s="89" t="s">
        <v>12</v>
      </c>
      <c r="E143" s="136">
        <f>2*10</f>
        <v>20</v>
      </c>
      <c r="F143" s="80"/>
    </row>
    <row r="144" spans="1:6" s="91" customFormat="1" ht="38.25">
      <c r="A144" s="37" t="s">
        <v>77</v>
      </c>
      <c r="B144" s="62" t="s">
        <v>258</v>
      </c>
      <c r="C144" s="60" t="s">
        <v>234</v>
      </c>
      <c r="D144" s="61"/>
      <c r="E144" s="61"/>
      <c r="F144" s="137"/>
    </row>
    <row r="145" spans="1:6" s="91" customFormat="1">
      <c r="A145" s="18"/>
      <c r="B145" s="77" t="s">
        <v>210</v>
      </c>
      <c r="C145" s="259" t="s">
        <v>107</v>
      </c>
      <c r="D145" s="253"/>
      <c r="E145" s="253"/>
      <c r="F145" s="254"/>
    </row>
    <row r="146" spans="1:6" s="91" customFormat="1">
      <c r="A146" s="39">
        <f>A142+1</f>
        <v>41</v>
      </c>
      <c r="B146" s="39" t="str">
        <f>B145</f>
        <v>M-17.01.01</v>
      </c>
      <c r="C146" s="186" t="s">
        <v>83</v>
      </c>
      <c r="D146" s="39" t="s">
        <v>12</v>
      </c>
      <c r="E146" s="187"/>
      <c r="F146" s="133">
        <f>E147+E148+E149+E150</f>
        <v>4</v>
      </c>
    </row>
    <row r="147" spans="1:6" s="91" customFormat="1" ht="25.5">
      <c r="A147" s="10"/>
      <c r="B147" s="66" t="str">
        <f>B146</f>
        <v>M-17.01.01</v>
      </c>
      <c r="C147" s="188" t="s">
        <v>277</v>
      </c>
      <c r="D147" s="66" t="s">
        <v>12</v>
      </c>
      <c r="E147" s="179">
        <v>1</v>
      </c>
      <c r="F147" s="196"/>
    </row>
    <row r="148" spans="1:6" s="91" customFormat="1" ht="25.5">
      <c r="A148" s="26"/>
      <c r="B148" s="40" t="str">
        <f>B147</f>
        <v>M-17.01.01</v>
      </c>
      <c r="C148" s="100" t="s">
        <v>278</v>
      </c>
      <c r="D148" s="40" t="s">
        <v>12</v>
      </c>
      <c r="E148" s="25">
        <v>1</v>
      </c>
      <c r="F148" s="136"/>
    </row>
    <row r="149" spans="1:6" s="91" customFormat="1" ht="25.5">
      <c r="A149" s="26"/>
      <c r="B149" s="40" t="str">
        <f>B148</f>
        <v>M-17.01.01</v>
      </c>
      <c r="C149" s="100" t="s">
        <v>279</v>
      </c>
      <c r="D149" s="40" t="s">
        <v>12</v>
      </c>
      <c r="E149" s="25">
        <v>1</v>
      </c>
      <c r="F149" s="136"/>
    </row>
    <row r="150" spans="1:6" s="91" customFormat="1" ht="25.5">
      <c r="A150" s="205"/>
      <c r="B150" s="41" t="str">
        <f>B149</f>
        <v>M-17.01.01</v>
      </c>
      <c r="C150" s="189" t="s">
        <v>280</v>
      </c>
      <c r="D150" s="41" t="s">
        <v>12</v>
      </c>
      <c r="E150" s="190">
        <v>1</v>
      </c>
      <c r="F150" s="134"/>
    </row>
    <row r="151" spans="1:6" s="91" customFormat="1" ht="25.5">
      <c r="A151" s="47" t="s">
        <v>67</v>
      </c>
      <c r="B151" s="62" t="s">
        <v>259</v>
      </c>
      <c r="C151" s="60" t="s">
        <v>33</v>
      </c>
      <c r="D151" s="61"/>
      <c r="E151" s="130"/>
      <c r="F151" s="86"/>
    </row>
    <row r="152" spans="1:6" s="91" customFormat="1">
      <c r="A152" s="5"/>
      <c r="B152" s="77" t="s">
        <v>97</v>
      </c>
      <c r="C152" s="264" t="s">
        <v>66</v>
      </c>
      <c r="D152" s="253"/>
      <c r="E152" s="253"/>
      <c r="F152" s="254"/>
    </row>
    <row r="153" spans="1:6" s="91" customFormat="1">
      <c r="A153" s="39">
        <f>A146+1</f>
        <v>42</v>
      </c>
      <c r="B153" s="75" t="s">
        <v>97</v>
      </c>
      <c r="C153" s="105" t="s">
        <v>150</v>
      </c>
      <c r="D153" s="75" t="s">
        <v>11</v>
      </c>
      <c r="E153" s="79"/>
      <c r="F153" s="79">
        <f>E154</f>
        <v>33.299999999999997</v>
      </c>
    </row>
    <row r="154" spans="1:6" s="91" customFormat="1">
      <c r="A154" s="41"/>
      <c r="B154" s="76"/>
      <c r="C154" s="111" t="s">
        <v>148</v>
      </c>
      <c r="D154" s="90" t="s">
        <v>11</v>
      </c>
      <c r="E154" s="87">
        <f>2*16.65</f>
        <v>33.299999999999997</v>
      </c>
      <c r="F154" s="87"/>
    </row>
    <row r="155" spans="1:6" s="91" customFormat="1" ht="25.5">
      <c r="A155" s="47" t="s">
        <v>78</v>
      </c>
      <c r="B155" s="62" t="s">
        <v>260</v>
      </c>
      <c r="C155" s="60" t="s">
        <v>34</v>
      </c>
      <c r="D155" s="61"/>
      <c r="E155" s="130"/>
      <c r="F155" s="137"/>
    </row>
    <row r="156" spans="1:6" s="91" customFormat="1">
      <c r="A156" s="18"/>
      <c r="B156" s="77" t="s">
        <v>98</v>
      </c>
      <c r="C156" s="259" t="s">
        <v>276</v>
      </c>
      <c r="D156" s="253"/>
      <c r="E156" s="253"/>
      <c r="F156" s="254"/>
    </row>
    <row r="157" spans="1:6" s="91" customFormat="1" ht="25.5">
      <c r="A157" s="39">
        <f>A153+1</f>
        <v>43</v>
      </c>
      <c r="B157" s="75" t="s">
        <v>98</v>
      </c>
      <c r="C157" s="112" t="s">
        <v>183</v>
      </c>
      <c r="D157" s="32" t="s">
        <v>11</v>
      </c>
      <c r="E157" s="133"/>
      <c r="F157" s="133">
        <f>SUM(E158:E159)</f>
        <v>1778.1</v>
      </c>
    </row>
    <row r="158" spans="1:6" s="91" customFormat="1">
      <c r="A158" s="40"/>
      <c r="B158" s="74"/>
      <c r="C158" s="113" t="s">
        <v>175</v>
      </c>
      <c r="D158" s="21" t="s">
        <v>173</v>
      </c>
      <c r="E158" s="136">
        <f>3685*0.3</f>
        <v>1105.5</v>
      </c>
      <c r="F158" s="136"/>
    </row>
    <row r="159" spans="1:6" s="91" customFormat="1">
      <c r="A159" s="40"/>
      <c r="B159" s="74"/>
      <c r="C159" s="113" t="s">
        <v>174</v>
      </c>
      <c r="D159" s="21" t="s">
        <v>11</v>
      </c>
      <c r="E159" s="136">
        <v>672.6</v>
      </c>
      <c r="F159" s="136"/>
    </row>
    <row r="160" spans="1:6" s="91" customFormat="1">
      <c r="A160" s="120"/>
      <c r="B160" s="5" t="s">
        <v>211</v>
      </c>
      <c r="C160" s="260" t="s">
        <v>36</v>
      </c>
      <c r="D160" s="257"/>
      <c r="E160" s="257"/>
      <c r="F160" s="258"/>
    </row>
    <row r="161" spans="1:6" s="91" customFormat="1" ht="25.5">
      <c r="A161" s="39">
        <f>A157+1</f>
        <v>44</v>
      </c>
      <c r="B161" s="39" t="s">
        <v>211</v>
      </c>
      <c r="C161" s="109" t="s">
        <v>84</v>
      </c>
      <c r="D161" s="7" t="s">
        <v>12</v>
      </c>
      <c r="E161" s="133"/>
      <c r="F161" s="144">
        <f>E162</f>
        <v>26</v>
      </c>
    </row>
    <row r="162" spans="1:6" s="91" customFormat="1">
      <c r="A162" s="204"/>
      <c r="B162" s="41"/>
      <c r="C162" s="101" t="s">
        <v>85</v>
      </c>
      <c r="D162" s="8" t="s">
        <v>12</v>
      </c>
      <c r="E162" s="134">
        <v>26</v>
      </c>
      <c r="F162" s="145"/>
    </row>
    <row r="163" spans="1:6" s="91" customFormat="1">
      <c r="A163" s="5"/>
      <c r="B163" s="16" t="s">
        <v>99</v>
      </c>
      <c r="C163" s="151" t="s">
        <v>105</v>
      </c>
      <c r="D163" s="152"/>
      <c r="E163" s="152"/>
      <c r="F163" s="153"/>
    </row>
    <row r="164" spans="1:6" s="91" customFormat="1" ht="25.5">
      <c r="A164" s="39">
        <f>A161+1</f>
        <v>45</v>
      </c>
      <c r="B164" s="124" t="s">
        <v>99</v>
      </c>
      <c r="C164" s="114" t="s">
        <v>243</v>
      </c>
      <c r="D164" s="39" t="s">
        <v>11</v>
      </c>
      <c r="E164" s="148"/>
      <c r="F164" s="133">
        <f>E165</f>
        <v>460.91999999999996</v>
      </c>
    </row>
    <row r="165" spans="1:6" s="91" customFormat="1" ht="38.25">
      <c r="A165" s="202"/>
      <c r="B165" s="41"/>
      <c r="C165" s="70" t="s">
        <v>152</v>
      </c>
      <c r="D165" s="41" t="s">
        <v>11</v>
      </c>
      <c r="E165" s="147">
        <f>76.82*6</f>
        <v>460.91999999999996</v>
      </c>
      <c r="F165" s="134"/>
    </row>
    <row r="166" spans="1:6" s="91" customFormat="1" ht="25.5">
      <c r="A166" s="39">
        <f>A164+1</f>
        <v>46</v>
      </c>
      <c r="B166" s="124" t="s">
        <v>99</v>
      </c>
      <c r="C166" s="114" t="s">
        <v>247</v>
      </c>
      <c r="D166" s="39" t="s">
        <v>17</v>
      </c>
      <c r="E166" s="148"/>
      <c r="F166" s="133">
        <f>E167</f>
        <v>1744.3999999999999</v>
      </c>
    </row>
    <row r="167" spans="1:6" s="91" customFormat="1">
      <c r="A167" s="202"/>
      <c r="B167" s="41"/>
      <c r="C167" s="70" t="s">
        <v>248</v>
      </c>
      <c r="D167" s="41" t="s">
        <v>17</v>
      </c>
      <c r="E167" s="147">
        <f>4*7*62.3</f>
        <v>1744.3999999999999</v>
      </c>
      <c r="F167" s="134"/>
    </row>
    <row r="168" spans="1:6" s="91" customFormat="1">
      <c r="A168" s="39">
        <f>A166+1</f>
        <v>47</v>
      </c>
      <c r="B168" s="124" t="s">
        <v>99</v>
      </c>
      <c r="C168" s="114" t="s">
        <v>69</v>
      </c>
      <c r="D168" s="39" t="s">
        <v>12</v>
      </c>
      <c r="E168" s="148"/>
      <c r="F168" s="133">
        <f>E169</f>
        <v>4</v>
      </c>
    </row>
    <row r="169" spans="1:6" s="91" customFormat="1">
      <c r="A169" s="202"/>
      <c r="B169" s="41"/>
      <c r="C169" s="70" t="s">
        <v>153</v>
      </c>
      <c r="D169" s="41" t="s">
        <v>12</v>
      </c>
      <c r="E169" s="147">
        <v>4</v>
      </c>
      <c r="F169" s="134"/>
    </row>
    <row r="170" spans="1:6" s="91" customFormat="1" ht="25.5">
      <c r="A170" s="191">
        <f>A168+1</f>
        <v>48</v>
      </c>
      <c r="B170" s="236" t="s">
        <v>249</v>
      </c>
      <c r="C170" s="239" t="s">
        <v>275</v>
      </c>
      <c r="D170" s="191" t="s">
        <v>11</v>
      </c>
      <c r="E170" s="240"/>
      <c r="F170" s="241">
        <f>E171</f>
        <v>100</v>
      </c>
    </row>
    <row r="171" spans="1:6" s="91" customFormat="1">
      <c r="A171" s="191"/>
      <c r="B171" s="237"/>
      <c r="C171" s="175" t="s">
        <v>250</v>
      </c>
      <c r="D171" s="237" t="s">
        <v>11</v>
      </c>
      <c r="E171" s="65">
        <v>100</v>
      </c>
      <c r="F171" s="238"/>
    </row>
    <row r="172" spans="1:6" s="91" customFormat="1">
      <c r="A172" s="210"/>
      <c r="B172" s="214" t="s">
        <v>212</v>
      </c>
      <c r="C172" s="215" t="s">
        <v>70</v>
      </c>
      <c r="D172" s="210"/>
      <c r="E172" s="216"/>
      <c r="F172" s="217"/>
    </row>
    <row r="173" spans="1:6" s="91" customFormat="1">
      <c r="A173" s="10">
        <f>A170+1</f>
        <v>49</v>
      </c>
      <c r="B173" s="124" t="s">
        <v>212</v>
      </c>
      <c r="C173" s="114" t="s">
        <v>71</v>
      </c>
      <c r="D173" s="39" t="s">
        <v>72</v>
      </c>
      <c r="E173" s="187"/>
      <c r="F173" s="133">
        <f>E174</f>
        <v>1</v>
      </c>
    </row>
    <row r="174" spans="1:6" s="91" customFormat="1">
      <c r="A174" s="11"/>
      <c r="B174" s="218"/>
      <c r="C174" s="219" t="s">
        <v>71</v>
      </c>
      <c r="D174" s="41" t="s">
        <v>213</v>
      </c>
      <c r="E174" s="145">
        <v>1</v>
      </c>
      <c r="F174" s="134"/>
    </row>
    <row r="175" spans="1:6" s="91" customFormat="1">
      <c r="A175" s="210"/>
      <c r="B175" s="214" t="s">
        <v>214</v>
      </c>
      <c r="C175" s="215" t="s">
        <v>215</v>
      </c>
      <c r="D175" s="210"/>
      <c r="E175" s="216"/>
      <c r="F175" s="217"/>
    </row>
    <row r="176" spans="1:6" s="91" customFormat="1">
      <c r="A176" s="10">
        <f>A173+1</f>
        <v>50</v>
      </c>
      <c r="B176" s="124" t="s">
        <v>214</v>
      </c>
      <c r="C176" s="114" t="s">
        <v>216</v>
      </c>
      <c r="D176" s="39" t="s">
        <v>213</v>
      </c>
      <c r="E176" s="187"/>
      <c r="F176" s="133">
        <f>E177</f>
        <v>1</v>
      </c>
    </row>
    <row r="177" spans="1:7" s="91" customFormat="1">
      <c r="A177" s="11"/>
      <c r="B177" s="218"/>
      <c r="C177" s="219" t="s">
        <v>216</v>
      </c>
      <c r="D177" s="41" t="s">
        <v>213</v>
      </c>
      <c r="E177" s="145">
        <v>1</v>
      </c>
      <c r="F177" s="134"/>
    </row>
    <row r="178" spans="1:7" s="91" customFormat="1">
      <c r="A178" s="18"/>
      <c r="B178" s="42" t="s">
        <v>264</v>
      </c>
      <c r="C178" s="250" t="s">
        <v>185</v>
      </c>
      <c r="D178" s="251"/>
      <c r="E178" s="251"/>
      <c r="F178" s="252"/>
    </row>
    <row r="179" spans="1:7" s="91" customFormat="1">
      <c r="A179" s="9">
        <f>A176+1</f>
        <v>51</v>
      </c>
      <c r="B179" s="26" t="s">
        <v>264</v>
      </c>
      <c r="C179" s="107" t="s">
        <v>180</v>
      </c>
      <c r="D179" s="39" t="s">
        <v>179</v>
      </c>
      <c r="E179" s="213"/>
      <c r="F179" s="133">
        <f>E180</f>
        <v>3685</v>
      </c>
      <c r="G179" s="118"/>
    </row>
    <row r="180" spans="1:7" s="91" customFormat="1">
      <c r="A180" s="9"/>
      <c r="B180" s="31" t="str">
        <f>B179</f>
        <v>M-20.01.50</v>
      </c>
      <c r="C180" s="97" t="s">
        <v>180</v>
      </c>
      <c r="D180" s="41" t="s">
        <v>179</v>
      </c>
      <c r="E180" s="25">
        <v>3685</v>
      </c>
      <c r="F180" s="134"/>
    </row>
    <row r="181" spans="1:7" s="91" customFormat="1" ht="25.5">
      <c r="A181" s="37" t="s">
        <v>79</v>
      </c>
      <c r="B181" s="62" t="s">
        <v>261</v>
      </c>
      <c r="C181" s="60" t="s">
        <v>230</v>
      </c>
      <c r="D181" s="61"/>
      <c r="E181" s="61"/>
      <c r="F181" s="137"/>
    </row>
    <row r="182" spans="1:7" s="91" customFormat="1">
      <c r="A182" s="191"/>
      <c r="B182" s="156"/>
      <c r="C182" s="261" t="s">
        <v>154</v>
      </c>
      <c r="D182" s="262"/>
      <c r="E182" s="262"/>
      <c r="F182" s="262"/>
    </row>
    <row r="183" spans="1:7" s="91" customFormat="1">
      <c r="A183" s="10">
        <f>A179+1</f>
        <v>52</v>
      </c>
      <c r="B183" s="75" t="s">
        <v>217</v>
      </c>
      <c r="C183" s="155" t="s">
        <v>157</v>
      </c>
      <c r="D183" s="32" t="s">
        <v>17</v>
      </c>
      <c r="E183" s="133"/>
      <c r="F183" s="133">
        <f>E184</f>
        <v>222020.7</v>
      </c>
    </row>
    <row r="184" spans="1:7" s="91" customFormat="1" ht="25.5">
      <c r="A184" s="26"/>
      <c r="B184" s="40"/>
      <c r="C184" s="100" t="s">
        <v>244</v>
      </c>
      <c r="D184" s="40" t="s">
        <v>17</v>
      </c>
      <c r="E184" s="149">
        <v>222020.7</v>
      </c>
      <c r="F184" s="136"/>
    </row>
    <row r="185" spans="1:7" s="91" customFormat="1" ht="38.25">
      <c r="A185" s="39">
        <f>A183+1</f>
        <v>53</v>
      </c>
      <c r="B185" s="124" t="s">
        <v>100</v>
      </c>
      <c r="C185" s="114" t="s">
        <v>176</v>
      </c>
      <c r="D185" s="39" t="s">
        <v>53</v>
      </c>
      <c r="E185" s="148"/>
      <c r="F185" s="133">
        <f>E186</f>
        <v>1565.5</v>
      </c>
    </row>
    <row r="186" spans="1:7" s="91" customFormat="1" ht="38.25">
      <c r="A186" s="202"/>
      <c r="B186" s="41"/>
      <c r="C186" s="70" t="s">
        <v>176</v>
      </c>
      <c r="D186" s="41" t="s">
        <v>57</v>
      </c>
      <c r="E186" s="147">
        <f>1555+10.5</f>
        <v>1565.5</v>
      </c>
      <c r="F186" s="134"/>
    </row>
    <row r="187" spans="1:7" s="91" customFormat="1" ht="25.5">
      <c r="A187" s="39">
        <f>A185+1</f>
        <v>54</v>
      </c>
      <c r="B187" s="124" t="s">
        <v>218</v>
      </c>
      <c r="C187" s="114" t="s">
        <v>273</v>
      </c>
      <c r="D187" s="39" t="s">
        <v>53</v>
      </c>
      <c r="E187" s="148"/>
      <c r="F187" s="133">
        <f>E188</f>
        <v>1565.5</v>
      </c>
    </row>
    <row r="188" spans="1:7" s="91" customFormat="1" ht="14.25">
      <c r="A188" s="202"/>
      <c r="B188" s="41"/>
      <c r="C188" s="70"/>
      <c r="D188" s="41" t="s">
        <v>57</v>
      </c>
      <c r="E188" s="147">
        <f>1555+10.5</f>
        <v>1565.5</v>
      </c>
      <c r="F188" s="134"/>
    </row>
    <row r="189" spans="1:7" s="91" customFormat="1">
      <c r="A189" s="39">
        <f>A187+1</f>
        <v>55</v>
      </c>
      <c r="B189" s="75" t="s">
        <v>217</v>
      </c>
      <c r="C189" s="112" t="s">
        <v>74</v>
      </c>
      <c r="D189" s="32" t="s">
        <v>17</v>
      </c>
      <c r="E189" s="133"/>
      <c r="F189" s="133">
        <f>E190</f>
        <v>7065</v>
      </c>
    </row>
    <row r="190" spans="1:7" s="91" customFormat="1" ht="25.5">
      <c r="A190" s="9"/>
      <c r="B190" s="9"/>
      <c r="C190" s="97" t="s">
        <v>246</v>
      </c>
      <c r="D190" s="40" t="s">
        <v>17</v>
      </c>
      <c r="E190" s="149">
        <v>7065</v>
      </c>
      <c r="F190" s="136"/>
    </row>
    <row r="191" spans="1:7" s="91" customFormat="1">
      <c r="A191" s="191"/>
      <c r="B191" s="156"/>
      <c r="C191" s="261" t="s">
        <v>155</v>
      </c>
      <c r="D191" s="262"/>
      <c r="E191" s="262"/>
      <c r="F191" s="262"/>
    </row>
    <row r="192" spans="1:7" s="91" customFormat="1">
      <c r="A192" s="39">
        <f>A189+1</f>
        <v>56</v>
      </c>
      <c r="B192" s="75" t="str">
        <f>B183</f>
        <v>M-14.01.02</v>
      </c>
      <c r="C192" s="112" t="s">
        <v>156</v>
      </c>
      <c r="D192" s="32" t="s">
        <v>17</v>
      </c>
      <c r="E192" s="133"/>
      <c r="F192" s="133">
        <f>E193</f>
        <v>165379.75</v>
      </c>
    </row>
    <row r="193" spans="1:8" s="91" customFormat="1" ht="25.5">
      <c r="A193" s="9"/>
      <c r="B193" s="9"/>
      <c r="C193" s="97" t="s">
        <v>245</v>
      </c>
      <c r="D193" s="40" t="s">
        <v>17</v>
      </c>
      <c r="E193" s="149">
        <v>165379.75</v>
      </c>
      <c r="F193" s="136"/>
    </row>
    <row r="194" spans="1:8" s="91" customFormat="1" ht="38.25">
      <c r="A194" s="39">
        <f>A192+1</f>
        <v>57</v>
      </c>
      <c r="B194" s="124" t="str">
        <f>B185</f>
        <v>M-14.02.02</v>
      </c>
      <c r="C194" s="114" t="s">
        <v>274</v>
      </c>
      <c r="D194" s="39" t="s">
        <v>53</v>
      </c>
      <c r="E194" s="148"/>
      <c r="F194" s="133">
        <f>E195</f>
        <v>587.5</v>
      </c>
    </row>
    <row r="195" spans="1:8" s="91" customFormat="1" ht="14.25">
      <c r="A195" s="9"/>
      <c r="B195" s="40"/>
      <c r="C195" s="170" t="s">
        <v>271</v>
      </c>
      <c r="D195" s="40" t="s">
        <v>57</v>
      </c>
      <c r="E195" s="149">
        <v>587.5</v>
      </c>
      <c r="F195" s="136"/>
    </row>
    <row r="196" spans="1:8" s="91" customFormat="1" ht="25.5">
      <c r="A196" s="39">
        <f>A194+1</f>
        <v>58</v>
      </c>
      <c r="B196" s="124" t="str">
        <f>B187</f>
        <v>M-14.02.01a</v>
      </c>
      <c r="C196" s="114" t="s">
        <v>272</v>
      </c>
      <c r="D196" s="39" t="s">
        <v>53</v>
      </c>
      <c r="E196" s="144"/>
      <c r="F196" s="133">
        <f>E197</f>
        <v>587.5</v>
      </c>
    </row>
    <row r="197" spans="1:8" s="91" customFormat="1" ht="14.25">
      <c r="A197" s="202"/>
      <c r="B197" s="220"/>
      <c r="C197" s="219"/>
      <c r="D197" s="41" t="s">
        <v>57</v>
      </c>
      <c r="E197" s="147">
        <v>587.5</v>
      </c>
      <c r="F197" s="71"/>
    </row>
    <row r="198" spans="1:8" s="91" customFormat="1">
      <c r="A198" s="18"/>
      <c r="B198" s="42" t="str">
        <f>B199</f>
        <v>M-14.03.02</v>
      </c>
      <c r="C198" s="250" t="s">
        <v>231</v>
      </c>
      <c r="D198" s="251"/>
      <c r="E198" s="251"/>
      <c r="F198" s="252"/>
    </row>
    <row r="199" spans="1:8" s="91" customFormat="1" ht="38.25">
      <c r="A199" s="39">
        <f>A196+1</f>
        <v>59</v>
      </c>
      <c r="B199" s="75" t="s">
        <v>219</v>
      </c>
      <c r="C199" s="115" t="s">
        <v>158</v>
      </c>
      <c r="D199" s="39" t="s">
        <v>17</v>
      </c>
      <c r="E199" s="141"/>
      <c r="F199" s="133">
        <f>E200</f>
        <v>7720</v>
      </c>
    </row>
    <row r="200" spans="1:8" s="91" customFormat="1">
      <c r="A200" s="202"/>
      <c r="B200" s="41"/>
      <c r="C200" s="101" t="s">
        <v>159</v>
      </c>
      <c r="D200" s="41" t="s">
        <v>17</v>
      </c>
      <c r="E200" s="147">
        <v>7720</v>
      </c>
      <c r="F200" s="134"/>
      <c r="H200" s="182"/>
    </row>
    <row r="201" spans="1:8" s="91" customFormat="1">
      <c r="H201" s="182"/>
    </row>
    <row r="202" spans="1:8" s="91" customFormat="1">
      <c r="H202" s="182"/>
    </row>
    <row r="203" spans="1:8" s="91" customFormat="1">
      <c r="A203" s="183"/>
      <c r="B203" s="21"/>
      <c r="C203" s="100"/>
      <c r="D203" s="21"/>
      <c r="E203" s="25"/>
      <c r="F203" s="185"/>
      <c r="H203" s="182"/>
    </row>
    <row r="204" spans="1:8">
      <c r="A204" s="183"/>
      <c r="B204" s="183"/>
      <c r="C204" s="99"/>
      <c r="D204" s="183"/>
      <c r="E204" s="25"/>
      <c r="F204" s="184"/>
    </row>
    <row r="205" spans="1:8">
      <c r="A205" s="183"/>
      <c r="B205" s="21"/>
      <c r="C205" s="100"/>
      <c r="E205" s="185"/>
      <c r="F205" s="185"/>
    </row>
  </sheetData>
  <sheetProtection formatCells="0" formatRows="0" insertRows="0" deleteRows="0" sort="0" autoFilter="0"/>
  <protectedRanges>
    <protectedRange sqref="C145:C146 F22:F26 A22:C26 D22:E22 D37:F37 A36:B41 A204 D144:F146 A144:B146 A6:F21 C38:F41 E23:E26 A27:F35 A122:F143 A121:D121 A115:E120 F115:F121 A203:F203 A147:F201 A42:F114" name="MP"/>
    <protectedRange sqref="C37" name="MP_1"/>
    <protectedRange sqref="C36:F36" name="MP_2"/>
  </protectedRanges>
  <mergeCells count="37">
    <mergeCell ref="C126:F126"/>
    <mergeCell ref="A1:F1"/>
    <mergeCell ref="A2:F2"/>
    <mergeCell ref="A3:F3"/>
    <mergeCell ref="C7:F7"/>
    <mergeCell ref="A5:F5"/>
    <mergeCell ref="C14:F14"/>
    <mergeCell ref="C36:F36"/>
    <mergeCell ref="C55:F55"/>
    <mergeCell ref="C19:F19"/>
    <mergeCell ref="C39:F39"/>
    <mergeCell ref="C27:F27"/>
    <mergeCell ref="C30:F30"/>
    <mergeCell ref="C33:F33"/>
    <mergeCell ref="C58:F58"/>
    <mergeCell ref="C61:F61"/>
    <mergeCell ref="C122:F122"/>
    <mergeCell ref="C67:F67"/>
    <mergeCell ref="C99:F99"/>
    <mergeCell ref="C71:F71"/>
    <mergeCell ref="C115:F115"/>
    <mergeCell ref="C198:F198"/>
    <mergeCell ref="C95:F95"/>
    <mergeCell ref="C42:F42"/>
    <mergeCell ref="C46:F46"/>
    <mergeCell ref="C50:F50"/>
    <mergeCell ref="C145:F145"/>
    <mergeCell ref="C160:F160"/>
    <mergeCell ref="C156:F156"/>
    <mergeCell ref="C191:F191"/>
    <mergeCell ref="C182:F182"/>
    <mergeCell ref="C178:F178"/>
    <mergeCell ref="C141:F141"/>
    <mergeCell ref="C152:F152"/>
    <mergeCell ref="C133:F133"/>
    <mergeCell ref="C76:F76"/>
    <mergeCell ref="C130:F130"/>
  </mergeCells>
  <printOptions horizontalCentered="1"/>
  <pageMargins left="0.98425196850393704" right="0.39370078740157483" top="0.59055118110236227" bottom="0.59055118110236227" header="0.31496062992125984" footer="0.19685039370078741"/>
  <pageSetup paperSize="9" scale="68" fitToHeight="0" orientation="portrait" r:id="rId1"/>
  <rowBreaks count="3" manualBreakCount="3">
    <brk id="60" max="6" man="1"/>
    <brk id="124" max="6" man="1"/>
    <brk id="180" max="6" man="1"/>
  </rowBreaks>
  <ignoredErrors>
    <ignoredError sqref="F59 F56 F22 F93 F86 F84 F106 F100 F166 F168 E186:E188 B80 E96:E97 E82 E93 E91 E84 E86 E8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33"/>
  <sheetViews>
    <sheetView tabSelected="1" view="pageBreakPreview" topLeftCell="A32" zoomScaleSheetLayoutView="100" workbookViewId="0">
      <selection activeCell="A45" sqref="A45:F45"/>
    </sheetView>
  </sheetViews>
  <sheetFormatPr defaultColWidth="9.28515625" defaultRowHeight="15"/>
  <cols>
    <col min="1" max="1" width="6.7109375" style="3" customWidth="1"/>
    <col min="2" max="2" width="15.85546875" style="3" customWidth="1"/>
    <col min="3" max="3" width="60.7109375" style="1" customWidth="1"/>
    <col min="4" max="4" width="6.7109375" style="3" customWidth="1"/>
    <col min="5" max="5" width="10.7109375" style="4" customWidth="1"/>
    <col min="6" max="6" width="11.7109375" style="25" customWidth="1"/>
    <col min="7" max="7" width="12.7109375" style="4" customWidth="1"/>
    <col min="8" max="8" width="2.85546875" style="2" customWidth="1"/>
    <col min="9" max="9" width="13.7109375" style="2" customWidth="1"/>
    <col min="10" max="16384" width="9.28515625" style="2"/>
  </cols>
  <sheetData>
    <row r="1" spans="1:9" ht="23.25">
      <c r="A1" s="272" t="s">
        <v>263</v>
      </c>
      <c r="B1" s="272"/>
      <c r="C1" s="272"/>
      <c r="D1" s="272"/>
      <c r="E1" s="272"/>
      <c r="F1" s="272"/>
      <c r="G1" s="272"/>
    </row>
    <row r="2" spans="1:9" ht="33.4" customHeight="1">
      <c r="A2" s="273" t="str">
        <f>'Przedmiar_budowa wiaduktu'!A2:F2</f>
        <v>„Rozbudowa drogi powiatowej nr 0617T Starachowice Lubienie - wykonanie przejścia drogowego nad linią kolejową w ciągu ulicy Radomskiej w Starachowicach"</v>
      </c>
      <c r="B2" s="274"/>
      <c r="C2" s="274"/>
      <c r="D2" s="274"/>
      <c r="E2" s="274"/>
      <c r="F2" s="274"/>
      <c r="G2" s="275"/>
    </row>
    <row r="3" spans="1:9" ht="18">
      <c r="A3" s="294" t="s">
        <v>8</v>
      </c>
      <c r="B3" s="295"/>
      <c r="C3" s="295"/>
      <c r="D3" s="295"/>
      <c r="E3" s="295"/>
      <c r="F3" s="295"/>
      <c r="G3" s="296"/>
    </row>
    <row r="4" spans="1:9" ht="25.5">
      <c r="A4" s="33" t="s">
        <v>0</v>
      </c>
      <c r="B4" s="33" t="s">
        <v>1</v>
      </c>
      <c r="C4" s="33" t="s">
        <v>2</v>
      </c>
      <c r="D4" s="33" t="s">
        <v>3</v>
      </c>
      <c r="E4" s="34" t="s">
        <v>10</v>
      </c>
      <c r="F4" s="34" t="s">
        <v>5</v>
      </c>
      <c r="G4" s="34" t="s">
        <v>6</v>
      </c>
    </row>
    <row r="5" spans="1:9">
      <c r="A5" s="297"/>
      <c r="B5" s="298"/>
      <c r="C5" s="298"/>
      <c r="D5" s="298"/>
      <c r="E5" s="298"/>
      <c r="F5" s="298"/>
      <c r="G5" s="299"/>
    </row>
    <row r="6" spans="1:9" ht="25.5">
      <c r="A6" s="50" t="str">
        <f>'Przedmiar_budowa wiaduktu'!A6</f>
        <v>I</v>
      </c>
      <c r="B6" s="50" t="str">
        <f>'Przedmiar_budowa wiaduktu'!B6</f>
        <v>M-01.00.00
CPV: 71355000-1</v>
      </c>
      <c r="C6" s="48" t="str">
        <f>'Przedmiar_budowa wiaduktu'!C6</f>
        <v>ROBOTY PRZYGOTOWAWCZE
Prace pomiarowe</v>
      </c>
      <c r="D6" s="49"/>
      <c r="E6" s="56"/>
      <c r="F6" s="58"/>
      <c r="G6" s="54"/>
      <c r="H6" s="91"/>
      <c r="I6" s="91"/>
    </row>
    <row r="7" spans="1:9">
      <c r="A7" s="51" t="str">
        <f>IF('Przedmiar_budowa wiaduktu'!A7="","",'Przedmiar_budowa wiaduktu'!A7)</f>
        <v/>
      </c>
      <c r="B7" s="120" t="str">
        <f>IF('Przedmiar_budowa wiaduktu'!B7="","",'Przedmiar_budowa wiaduktu'!B7)</f>
        <v>M-01.01.01</v>
      </c>
      <c r="C7" s="121" t="str">
        <f>IF('Przedmiar_budowa wiaduktu'!C7="","",'Przedmiar_budowa wiaduktu'!C7)</f>
        <v>Wytyczenie geodezyjne drogowego obiektu inżynierskiego</v>
      </c>
      <c r="D7" s="35"/>
      <c r="E7" s="57"/>
      <c r="F7" s="64"/>
      <c r="G7" s="55"/>
      <c r="H7" s="91"/>
      <c r="I7" s="91"/>
    </row>
    <row r="8" spans="1:9">
      <c r="A8" s="68">
        <f>'Przedmiar_budowa wiaduktu'!A8</f>
        <v>1</v>
      </c>
      <c r="B8" s="36" t="str">
        <f>'Przedmiar_budowa wiaduktu'!B8</f>
        <v>M.01.01.01</v>
      </c>
      <c r="C8" s="53" t="str">
        <f>'Przedmiar_budowa wiaduktu'!C8</f>
        <v>Wytyczenie obiektu inżynieryjnego</v>
      </c>
      <c r="D8" s="36" t="str">
        <f>'Przedmiar_budowa wiaduktu'!D8</f>
        <v>km</v>
      </c>
      <c r="E8" s="242">
        <f>'Przedmiar_budowa wiaduktu'!F8</f>
        <v>0.10923999999999999</v>
      </c>
      <c r="F8" s="65"/>
      <c r="G8" s="30"/>
      <c r="H8" s="91"/>
      <c r="I8" s="91"/>
    </row>
    <row r="9" spans="1:9">
      <c r="A9" s="293" t="s">
        <v>232</v>
      </c>
      <c r="B9" s="293"/>
      <c r="C9" s="293"/>
      <c r="D9" s="293"/>
      <c r="E9" s="293"/>
      <c r="F9" s="293"/>
      <c r="G9" s="59"/>
      <c r="H9" s="91"/>
      <c r="I9" s="91"/>
    </row>
    <row r="10" spans="1:9" ht="25.5">
      <c r="A10" s="119" t="str">
        <f>'Przedmiar_budowa wiaduktu'!A13</f>
        <v>II</v>
      </c>
      <c r="B10" s="119" t="str">
        <f>'Przedmiar_budowa wiaduktu'!B13</f>
        <v xml:space="preserve">M-11.00.00    
CPV: 45262210-6                                                 </v>
      </c>
      <c r="C10" s="302" t="str">
        <f>'Przedmiar_budowa wiaduktu'!C13</f>
        <v>FUNDAMENTOWANIE
Fundamentowanie</v>
      </c>
      <c r="D10" s="303"/>
      <c r="E10" s="303"/>
      <c r="F10" s="58"/>
      <c r="G10" s="54"/>
      <c r="H10" s="91"/>
      <c r="I10" s="91"/>
    </row>
    <row r="11" spans="1:9" ht="25.5">
      <c r="A11" s="51"/>
      <c r="B11" s="5" t="s">
        <v>190</v>
      </c>
      <c r="C11" s="256" t="s">
        <v>191</v>
      </c>
      <c r="D11" s="304"/>
      <c r="E11" s="304"/>
      <c r="F11" s="304"/>
      <c r="G11" s="305"/>
      <c r="H11" s="91"/>
      <c r="I11" s="91"/>
    </row>
    <row r="12" spans="1:9" ht="28.5" customHeight="1">
      <c r="A12" s="36">
        <f>'Przedmiar_budowa wiaduktu'!A15</f>
        <v>2</v>
      </c>
      <c r="B12" s="69" t="str">
        <f>'Przedmiar_budowa wiaduktu'!B15</f>
        <v>M-11.01.01</v>
      </c>
      <c r="C12" s="53" t="str">
        <f>'Przedmiar_budowa wiaduktu'!C15</f>
        <v xml:space="preserve">Wykonanie wykopów w gruncie nieskalistym dla wykonania fundamentów pod podpory wiaduktu z wywiezieniem gruntu z wykopów </v>
      </c>
      <c r="D12" s="36" t="str">
        <f>'Przedmiar_budowa wiaduktu'!D15</f>
        <v>m3</v>
      </c>
      <c r="E12" s="30">
        <f>'Przedmiar_budowa wiaduktu'!F15</f>
        <v>1435.5500000000002</v>
      </c>
      <c r="F12" s="65"/>
      <c r="G12" s="30"/>
      <c r="H12" s="91"/>
      <c r="I12" s="91"/>
    </row>
    <row r="13" spans="1:9" ht="25.5">
      <c r="A13" s="36">
        <f>'Przedmiar_budowa wiaduktu'!A17</f>
        <v>3</v>
      </c>
      <c r="B13" s="36" t="str">
        <f>'Przedmiar_budowa wiaduktu'!B17</f>
        <v>M-11.01.01</v>
      </c>
      <c r="C13" s="22" t="str">
        <f>'Przedmiar_budowa wiaduktu'!C17</f>
        <v xml:space="preserve">Wykop w gruncie kat. I-IV nawodnionym wraz z wywiezieniem gruntu z wykopów </v>
      </c>
      <c r="D13" s="36" t="str">
        <f>'Przedmiar_budowa wiaduktu'!D17</f>
        <v>m3</v>
      </c>
      <c r="E13" s="30">
        <f>'Przedmiar_budowa wiaduktu'!F17</f>
        <v>8012</v>
      </c>
      <c r="F13" s="65"/>
      <c r="G13" s="30"/>
      <c r="H13" s="91"/>
      <c r="I13" s="91"/>
    </row>
    <row r="14" spans="1:9" ht="25.5">
      <c r="A14" s="51"/>
      <c r="B14" s="207" t="s">
        <v>193</v>
      </c>
      <c r="C14" s="234" t="s">
        <v>192</v>
      </c>
      <c r="D14" s="245"/>
      <c r="E14" s="245"/>
      <c r="F14" s="245"/>
      <c r="G14" s="246"/>
      <c r="H14" s="91"/>
      <c r="I14" s="91"/>
    </row>
    <row r="15" spans="1:9">
      <c r="A15" s="36">
        <f>'Przedmiar_budowa wiaduktu'!A20</f>
        <v>4</v>
      </c>
      <c r="B15" s="69" t="str">
        <f>'Przedmiar_budowa wiaduktu'!B20</f>
        <v>M-11.01.04</v>
      </c>
      <c r="C15" s="53" t="str">
        <f>'Przedmiar_budowa wiaduktu'!C20</f>
        <v>Wykonanie zasypki przy przyczółkach</v>
      </c>
      <c r="D15" s="36" t="str">
        <f>'Przedmiar_budowa wiaduktu'!D20</f>
        <v>m3</v>
      </c>
      <c r="E15" s="30">
        <f>'Przedmiar_budowa wiaduktu'!F20</f>
        <v>1229</v>
      </c>
      <c r="F15" s="65"/>
      <c r="G15" s="30"/>
      <c r="H15" s="91"/>
      <c r="I15" s="91"/>
    </row>
    <row r="16" spans="1:9">
      <c r="A16" s="36">
        <f>'Przedmiar_budowa wiaduktu'!A22</f>
        <v>5</v>
      </c>
      <c r="B16" s="69" t="str">
        <f>'Przedmiar_budowa wiaduktu'!B22</f>
        <v>M-20.01.50</v>
      </c>
      <c r="C16" s="53" t="str">
        <f>'Przedmiar_budowa wiaduktu'!C22</f>
        <v>Wykonanie warstwy do posadowienia murów oporowych</v>
      </c>
      <c r="D16" s="36" t="str">
        <f>'Przedmiar_budowa wiaduktu'!D20</f>
        <v>m3</v>
      </c>
      <c r="E16" s="30">
        <f>'Przedmiar_budowa wiaduktu'!E23</f>
        <v>1652.9</v>
      </c>
      <c r="F16" s="65"/>
      <c r="G16" s="30"/>
      <c r="H16" s="91"/>
      <c r="I16" s="91"/>
    </row>
    <row r="17" spans="1:9">
      <c r="A17" s="5"/>
      <c r="B17" s="77" t="s">
        <v>119</v>
      </c>
      <c r="C17" s="235" t="s">
        <v>120</v>
      </c>
      <c r="D17" s="243"/>
      <c r="E17" s="243"/>
      <c r="F17" s="243"/>
      <c r="G17" s="244"/>
      <c r="H17" s="91"/>
      <c r="I17" s="91"/>
    </row>
    <row r="18" spans="1:9" ht="25.5">
      <c r="A18" s="66">
        <f>'Przedmiar_budowa wiaduktu'!A28</f>
        <v>6</v>
      </c>
      <c r="B18" s="66" t="str">
        <f>'Przedmiar_budowa wiaduktu'!B28</f>
        <v>M-11.03.02</v>
      </c>
      <c r="C18" s="223" t="str">
        <f>'Przedmiar_budowa wiaduktu'!C28</f>
        <v>Wykonanie pali wielkośrednicowych fi 1200mm pod fundamentami przyczółków, długość pali 12,0m, 2x17=34 sztuki</v>
      </c>
      <c r="D18" s="40" t="s">
        <v>11</v>
      </c>
      <c r="E18" s="225">
        <f>'Przedmiar_budowa wiaduktu'!F28</f>
        <v>408</v>
      </c>
      <c r="F18" s="196"/>
      <c r="G18" s="30"/>
      <c r="H18" s="91"/>
      <c r="I18" s="91"/>
    </row>
    <row r="19" spans="1:9">
      <c r="A19" s="221"/>
      <c r="B19" s="77" t="s">
        <v>119</v>
      </c>
      <c r="C19" s="235" t="s">
        <v>120</v>
      </c>
      <c r="D19" s="243"/>
      <c r="E19" s="243"/>
      <c r="F19" s="243"/>
      <c r="G19" s="244"/>
      <c r="H19" s="91"/>
      <c r="I19" s="91"/>
    </row>
    <row r="20" spans="1:9" ht="25.5">
      <c r="A20" s="66">
        <f>'Przedmiar_budowa wiaduktu'!A31</f>
        <v>7</v>
      </c>
      <c r="B20" s="224" t="s">
        <v>58</v>
      </c>
      <c r="C20" s="223" t="s">
        <v>122</v>
      </c>
      <c r="D20" s="66" t="s">
        <v>11</v>
      </c>
      <c r="E20" s="198">
        <f>'Przedmiar_budowa wiaduktu'!E32</f>
        <v>80</v>
      </c>
      <c r="F20" s="198"/>
      <c r="G20" s="30"/>
      <c r="H20" s="91"/>
      <c r="I20" s="91"/>
    </row>
    <row r="21" spans="1:9">
      <c r="A21" s="222"/>
      <c r="B21" s="16" t="s">
        <v>184</v>
      </c>
      <c r="C21" s="151" t="s">
        <v>177</v>
      </c>
      <c r="D21" s="152"/>
      <c r="E21" s="152"/>
      <c r="F21" s="152"/>
      <c r="G21" s="153"/>
      <c r="H21" s="91"/>
      <c r="I21" s="91"/>
    </row>
    <row r="22" spans="1:9">
      <c r="A22" s="66">
        <f>'Przedmiar_budowa wiaduktu'!A34</f>
        <v>8</v>
      </c>
      <c r="B22" s="124" t="str">
        <f>B21</f>
        <v>M-12.02.01</v>
      </c>
      <c r="C22" s="160" t="s">
        <v>178</v>
      </c>
      <c r="D22" s="66" t="s">
        <v>12</v>
      </c>
      <c r="E22" s="150">
        <v>2</v>
      </c>
      <c r="F22" s="196"/>
      <c r="G22" s="30"/>
      <c r="H22" s="91"/>
      <c r="I22" s="91"/>
    </row>
    <row r="23" spans="1:9">
      <c r="A23" s="293" t="s">
        <v>88</v>
      </c>
      <c r="B23" s="293"/>
      <c r="C23" s="293"/>
      <c r="D23" s="293"/>
      <c r="E23" s="293"/>
      <c r="F23" s="293"/>
      <c r="G23" s="59"/>
      <c r="H23" s="91"/>
      <c r="I23" s="91"/>
    </row>
    <row r="24" spans="1:9" ht="25.5">
      <c r="A24" s="50" t="str">
        <f>'Przedmiar_budowa wiaduktu'!A35</f>
        <v>III</v>
      </c>
      <c r="B24" s="50" t="str">
        <f>'Przedmiar_budowa wiaduktu'!B35</f>
        <v>M-15.00.00    
CPV: 45233220-7</v>
      </c>
      <c r="C24" s="300" t="str">
        <f>'Przedmiar_budowa wiaduktu'!C35</f>
        <v>IZOLACJE I NAWIERZCHNIE
Roboty w zakresie nawierzchni na drogach i obiektach inżynierskich</v>
      </c>
      <c r="D24" s="301"/>
      <c r="E24" s="301"/>
      <c r="F24" s="301"/>
      <c r="G24" s="54"/>
      <c r="H24" s="91"/>
      <c r="I24" s="91"/>
    </row>
    <row r="25" spans="1:9">
      <c r="A25" s="51"/>
      <c r="B25" s="51" t="str">
        <f>'Przedmiar_budowa wiaduktu'!B36</f>
        <v>M-15.04.02</v>
      </c>
      <c r="C25" s="52" t="str">
        <f>'Przedmiar_budowa wiaduktu'!C36</f>
        <v>Nawierzchnia jezdni – warstwa wiążąca z asfaltu lanego</v>
      </c>
      <c r="D25" s="35"/>
      <c r="E25" s="57"/>
      <c r="F25" s="64"/>
      <c r="G25" s="55"/>
      <c r="H25" s="91"/>
      <c r="I25" s="91"/>
    </row>
    <row r="26" spans="1:9" ht="25.5">
      <c r="A26" s="36">
        <f>'Przedmiar_budowa wiaduktu'!A37</f>
        <v>9</v>
      </c>
      <c r="B26" s="36" t="str">
        <f>'Przedmiar_budowa wiaduktu'!B37</f>
        <v>M-15.04.02</v>
      </c>
      <c r="C26" s="53" t="str">
        <f>'Przedmiar_budowa wiaduktu'!C37</f>
        <v>Warstwa ochronna (wiążąca) z asfaltu lanego MA 11, z asfaltem 35/50, gr.5cm dla kategorii ruchu KR5</v>
      </c>
      <c r="D26" s="36" t="str">
        <f>'Przedmiar_budowa wiaduktu'!D37</f>
        <v>m2</v>
      </c>
      <c r="E26" s="30">
        <f>'Przedmiar_budowa wiaduktu'!F37</f>
        <v>276.08</v>
      </c>
      <c r="F26" s="65"/>
      <c r="G26" s="30"/>
      <c r="H26" s="91"/>
      <c r="I26" s="91"/>
    </row>
    <row r="27" spans="1:9">
      <c r="A27" s="51"/>
      <c r="B27" s="51" t="str">
        <f>'Przedmiar_budowa wiaduktu'!B39</f>
        <v>M-15.04.03</v>
      </c>
      <c r="C27" s="52" t="str">
        <f>'Przedmiar_budowa wiaduktu'!C39</f>
        <v>Nawierzchnia jezdni – warstwa ścieralna z SMA</v>
      </c>
      <c r="D27" s="35"/>
      <c r="E27" s="57"/>
      <c r="F27" s="64"/>
      <c r="G27" s="55"/>
      <c r="H27" s="91"/>
      <c r="I27" s="91"/>
    </row>
    <row r="28" spans="1:9">
      <c r="A28" s="36">
        <f>'Przedmiar_budowa wiaduktu'!A40</f>
        <v>10</v>
      </c>
      <c r="B28" s="36" t="str">
        <f>'Przedmiar_budowa wiaduktu'!B40</f>
        <v>M-15.04.03</v>
      </c>
      <c r="C28" s="22" t="str">
        <f>'Przedmiar_budowa wiaduktu'!C40</f>
        <v>Warstwa ścieralna SMA grubości 4cm</v>
      </c>
      <c r="D28" s="36" t="str">
        <f>'Przedmiar_budowa wiaduktu'!D40</f>
        <v>m2</v>
      </c>
      <c r="E28" s="30">
        <f>'Przedmiar_budowa wiaduktu'!F40</f>
        <v>276.08</v>
      </c>
      <c r="F28" s="65"/>
      <c r="G28" s="30"/>
      <c r="H28" s="91"/>
      <c r="I28" s="91"/>
    </row>
    <row r="29" spans="1:9">
      <c r="A29" s="51"/>
      <c r="B29" s="51" t="str">
        <f>'Przedmiar_budowa wiaduktu'!B42</f>
        <v>M-15.02.03</v>
      </c>
      <c r="C29" s="52" t="str">
        <f>'Przedmiar_budowa wiaduktu'!C42:F42</f>
        <v>Izolacja z papy termozgrzewalnej</v>
      </c>
      <c r="D29" s="35"/>
      <c r="E29" s="57"/>
      <c r="F29" s="64"/>
      <c r="G29" s="55"/>
      <c r="H29" s="91"/>
      <c r="I29" s="91"/>
    </row>
    <row r="30" spans="1:9">
      <c r="A30" s="36">
        <f>'Przedmiar_budowa wiaduktu'!A43</f>
        <v>11</v>
      </c>
      <c r="B30" s="36" t="str">
        <f>'Przedmiar_budowa wiaduktu'!B43</f>
        <v>M-15.02.03</v>
      </c>
      <c r="C30" s="22" t="str">
        <f>'Przedmiar_budowa wiaduktu'!C43</f>
        <v>Izolacja z papy termozgrzewalnej gr. 0,5 cm</v>
      </c>
      <c r="D30" s="36" t="str">
        <f>'Przedmiar_budowa wiaduktu'!D43</f>
        <v>m2</v>
      </c>
      <c r="E30" s="30">
        <f>'Przedmiar_budowa wiaduktu'!F43</f>
        <v>1351.0809999999999</v>
      </c>
      <c r="F30" s="65"/>
      <c r="G30" s="30"/>
      <c r="H30" s="91"/>
      <c r="I30" s="91"/>
    </row>
    <row r="31" spans="1:9">
      <c r="A31" s="51"/>
      <c r="B31" s="51" t="str">
        <f>'Przedmiar_budowa wiaduktu'!B46</f>
        <v>M-15.01.02</v>
      </c>
      <c r="C31" s="52" t="str">
        <f>'Przedmiar_budowa wiaduktu'!C46:F46</f>
        <v>Izolacja bitumiczna wykonywana na zimno - 3 warstwy</v>
      </c>
      <c r="D31" s="35"/>
      <c r="E31" s="57"/>
      <c r="F31" s="64"/>
      <c r="G31" s="55"/>
      <c r="H31" s="91"/>
      <c r="I31" s="91"/>
    </row>
    <row r="32" spans="1:9" ht="25.5">
      <c r="A32" s="36">
        <f>'Przedmiar_budowa wiaduktu'!A47</f>
        <v>12</v>
      </c>
      <c r="B32" s="36" t="str">
        <f>'Przedmiar_budowa wiaduktu'!B47</f>
        <v>M-15.01.02</v>
      </c>
      <c r="C32" s="22" t="str">
        <f>'Przedmiar_budowa wiaduktu'!C47</f>
        <v>Izolacja pozioma części konstrukcji betonowej stykających się z gruntem</v>
      </c>
      <c r="D32" s="36" t="str">
        <f>'Przedmiar_budowa wiaduktu'!D44</f>
        <v>m2</v>
      </c>
      <c r="E32" s="30">
        <f>'Przedmiar_budowa wiaduktu'!F47</f>
        <v>742.4</v>
      </c>
      <c r="F32" s="65"/>
      <c r="G32" s="30"/>
      <c r="H32" s="91"/>
      <c r="I32" s="91"/>
    </row>
    <row r="33" spans="1:9">
      <c r="A33" s="51"/>
      <c r="B33" s="51" t="str">
        <f>'Przedmiar_budowa wiaduktu'!B50</f>
        <v>M-15.04.04</v>
      </c>
      <c r="C33" s="52" t="str">
        <f>'Przedmiar_budowa wiaduktu'!C50:F50</f>
        <v xml:space="preserve">Nawierzchnia z żywic epoksydowo-poliuretanowych </v>
      </c>
      <c r="D33" s="35"/>
      <c r="E33" s="57"/>
      <c r="F33" s="64"/>
      <c r="G33" s="55"/>
      <c r="H33" s="91"/>
      <c r="I33" s="91"/>
    </row>
    <row r="34" spans="1:9" ht="25.5">
      <c r="A34" s="36">
        <f>'Przedmiar_budowa wiaduktu'!A51</f>
        <v>13</v>
      </c>
      <c r="B34" s="36" t="str">
        <f>'Przedmiar_budowa wiaduktu'!B51</f>
        <v>M-15.04.04</v>
      </c>
      <c r="C34" s="22" t="str">
        <f>'Przedmiar_budowa wiaduktu'!C52</f>
        <v xml:space="preserve"> - wykonanie izolacjo nawierzchni z żywic na kapach chodnikowych i na klatkach schodowych</v>
      </c>
      <c r="D34" s="36" t="str">
        <f>'Przedmiar_budowa wiaduktu'!D51</f>
        <v>m2</v>
      </c>
      <c r="E34" s="30">
        <f>'Przedmiar_budowa wiaduktu'!F51</f>
        <v>749.4</v>
      </c>
      <c r="F34" s="65"/>
      <c r="G34" s="30"/>
      <c r="H34" s="91"/>
      <c r="I34" s="91"/>
    </row>
    <row r="35" spans="1:9">
      <c r="A35" s="293" t="s">
        <v>220</v>
      </c>
      <c r="B35" s="293"/>
      <c r="C35" s="293"/>
      <c r="D35" s="293"/>
      <c r="E35" s="293"/>
      <c r="F35" s="293"/>
      <c r="G35" s="59"/>
      <c r="H35" s="91"/>
      <c r="I35" s="91"/>
    </row>
    <row r="36" spans="1:9" ht="25.5">
      <c r="A36" s="50" t="str">
        <f>'Przedmiar_budowa wiaduktu'!A54</f>
        <v>IV</v>
      </c>
      <c r="B36" s="50" t="str">
        <f>'Przedmiar_budowa wiaduktu'!B54</f>
        <v>M-19.00.00
CPV: 45233292-2</v>
      </c>
      <c r="C36" s="48" t="str">
        <f>'Przedmiar_budowa wiaduktu'!C54</f>
        <v>ELEMENTY ZABEZPIECZAJĄCE
Instalowanie urządzeń ochronnych</v>
      </c>
      <c r="D36" s="49"/>
      <c r="E36" s="56"/>
      <c r="F36" s="58"/>
      <c r="G36" s="54"/>
      <c r="H36" s="91"/>
      <c r="I36" s="91"/>
    </row>
    <row r="37" spans="1:9">
      <c r="A37" s="51"/>
      <c r="B37" s="51" t="str">
        <f>'Przedmiar_budowa wiaduktu'!B55</f>
        <v>M-19.01.03b</v>
      </c>
      <c r="C37" s="52" t="str">
        <f>'Przedmiar_budowa wiaduktu'!C55</f>
        <v>Bariery na obiektach mostowych</v>
      </c>
      <c r="D37" s="35"/>
      <c r="E37" s="57"/>
      <c r="F37" s="64"/>
      <c r="G37" s="55"/>
      <c r="H37" s="91"/>
      <c r="I37" s="91"/>
    </row>
    <row r="38" spans="1:9">
      <c r="A38" s="36">
        <f>'Przedmiar_budowa wiaduktu'!A56</f>
        <v>14</v>
      </c>
      <c r="B38" s="36" t="str">
        <f>'Przedmiar_budowa wiaduktu'!B56</f>
        <v>M-19.01.03b</v>
      </c>
      <c r="C38" s="53" t="str">
        <f>'Przedmiar_budowa wiaduktu'!C56</f>
        <v>Bariera ochronna H2/A/W1</v>
      </c>
      <c r="D38" s="36" t="str">
        <f>'Przedmiar_budowa wiaduktu'!D56</f>
        <v>m</v>
      </c>
      <c r="E38" s="30">
        <f>'Przedmiar_budowa wiaduktu'!F56</f>
        <v>154</v>
      </c>
      <c r="F38" s="65"/>
      <c r="G38" s="30"/>
      <c r="H38" s="91"/>
      <c r="I38" s="91"/>
    </row>
    <row r="39" spans="1:9">
      <c r="A39" s="51"/>
      <c r="B39" s="51" t="str">
        <f>'Przedmiar_budowa wiaduktu'!B58</f>
        <v>M-19.01.01a</v>
      </c>
      <c r="C39" s="52" t="str">
        <f>'Przedmiar_budowa wiaduktu'!C58</f>
        <v>Krawężnik kamienny 20x20cm</v>
      </c>
      <c r="D39" s="35"/>
      <c r="E39" s="57"/>
      <c r="F39" s="64"/>
      <c r="G39" s="55"/>
      <c r="H39" s="91"/>
      <c r="I39" s="91"/>
    </row>
    <row r="40" spans="1:9" ht="25.5">
      <c r="A40" s="36">
        <f>'Przedmiar_budowa wiaduktu'!A59</f>
        <v>15</v>
      </c>
      <c r="B40" s="36" t="str">
        <f>'Przedmiar_budowa wiaduktu'!B59</f>
        <v>M-19.01.01a</v>
      </c>
      <c r="C40" s="53" t="str">
        <f>'Przedmiar_budowa wiaduktu'!C59</f>
        <v xml:space="preserve">Zakup i ustawienie krawężnika kamiennego 20x20cm na podlewce z zaprawy niskoskurczowej                                 </v>
      </c>
      <c r="D40" s="36" t="str">
        <f>'Przedmiar_budowa wiaduktu'!D59</f>
        <v>m</v>
      </c>
      <c r="E40" s="30">
        <f>'Przedmiar_budowa wiaduktu'!F59</f>
        <v>138.04</v>
      </c>
      <c r="F40" s="65"/>
      <c r="G40" s="30"/>
      <c r="H40" s="91"/>
      <c r="I40" s="91"/>
    </row>
    <row r="41" spans="1:9">
      <c r="A41" s="51"/>
      <c r="B41" s="51" t="str">
        <f>'Przedmiar_budowa wiaduktu'!B61</f>
        <v>M-19.01.04a</v>
      </c>
      <c r="C41" s="52" t="str">
        <f>'Przedmiar_budowa wiaduktu'!C61</f>
        <v>Balustrady stalowe</v>
      </c>
      <c r="D41" s="35"/>
      <c r="E41" s="57"/>
      <c r="F41" s="64"/>
      <c r="G41" s="55"/>
      <c r="H41" s="91"/>
      <c r="I41" s="91"/>
    </row>
    <row r="42" spans="1:9" ht="51">
      <c r="A42" s="36">
        <f>'Przedmiar_budowa wiaduktu'!A62</f>
        <v>16</v>
      </c>
      <c r="B42" s="36" t="str">
        <f>'Przedmiar_budowa wiaduktu'!B62</f>
        <v>M-19.01.04a</v>
      </c>
      <c r="C42" s="53" t="str">
        <f>'Przedmiar_budowa wiaduktu'!C62</f>
        <v>Wykonanie wraz z zabezpieczeniem antykorozyjnym (ocynk ogniowy 200um  + powłoki malarskie) i montażem (kotwy chemiczne) balustrady mostowej  na wiadukcie, klatkach schodowych i  na murach oporowych z kształtowników stalowych H=130cm,</v>
      </c>
      <c r="D42" s="36" t="str">
        <f>'Przedmiar_budowa wiaduktu'!D62</f>
        <v>m</v>
      </c>
      <c r="E42" s="30">
        <f>'Przedmiar_budowa wiaduktu'!F62</f>
        <v>843.5</v>
      </c>
      <c r="F42" s="65"/>
      <c r="G42" s="30"/>
      <c r="H42" s="91"/>
      <c r="I42" s="91"/>
    </row>
    <row r="43" spans="1:9">
      <c r="A43" s="51"/>
      <c r="B43" s="51" t="str">
        <f>'Przedmiar_budowa wiaduktu'!B67</f>
        <v>M-19.01.05</v>
      </c>
      <c r="C43" s="52" t="str">
        <f>'Przedmiar_budowa wiaduktu'!C67:F67</f>
        <v>Osłony p.porażeniowe</v>
      </c>
      <c r="D43" s="35"/>
      <c r="E43" s="57"/>
      <c r="F43" s="64"/>
      <c r="G43" s="55"/>
      <c r="H43" s="91"/>
      <c r="I43" s="91"/>
    </row>
    <row r="44" spans="1:9" ht="38.25">
      <c r="A44" s="36">
        <f>'Przedmiar_budowa wiaduktu'!A68</f>
        <v>17</v>
      </c>
      <c r="B44" s="36" t="str">
        <f>'Przedmiar_budowa wiaduktu'!B68</f>
        <v>M-19.01.05</v>
      </c>
      <c r="C44" s="53" t="str">
        <f>'Przedmiar_budowa wiaduktu'!C68</f>
        <v xml:space="preserve">Wykonanie wraz z zabezpieczeniem antykorozyjnym (ocynk ogniowy 200um + powłoki malarskie) i montażem osłony p.porażeniowej na wiadukcie </v>
      </c>
      <c r="D44" s="36" t="str">
        <f>'Przedmiar_budowa wiaduktu'!D68</f>
        <v>m</v>
      </c>
      <c r="E44" s="30">
        <v>22.6</v>
      </c>
      <c r="F44" s="65"/>
      <c r="G44" s="30"/>
      <c r="H44" s="91"/>
      <c r="I44" s="91"/>
    </row>
    <row r="45" spans="1:9">
      <c r="A45" s="293" t="s">
        <v>222</v>
      </c>
      <c r="B45" s="293"/>
      <c r="C45" s="293"/>
      <c r="D45" s="293"/>
      <c r="E45" s="293"/>
      <c r="F45" s="293"/>
      <c r="G45" s="59"/>
      <c r="H45" s="91"/>
      <c r="I45" s="91"/>
    </row>
    <row r="46" spans="1:9" ht="25.5">
      <c r="A46" s="50" t="str">
        <f>'Przedmiar_budowa wiaduktu'!A70</f>
        <v>V</v>
      </c>
      <c r="B46" s="50" t="str">
        <f>'Przedmiar_budowa wiaduktu'!B70</f>
        <v>D.08.00.00
CPV: 45233253-7</v>
      </c>
      <c r="C46" s="48" t="str">
        <f>'Przedmiar_budowa wiaduktu'!C70</f>
        <v>ELEMENTY ULIC
Roboty w zakresie nawierzchni dróg dla pieszych</v>
      </c>
      <c r="D46" s="49"/>
      <c r="E46" s="56"/>
      <c r="F46" s="58"/>
      <c r="G46" s="54"/>
      <c r="H46" s="91"/>
      <c r="I46" s="91"/>
    </row>
    <row r="47" spans="1:9">
      <c r="A47" s="51"/>
      <c r="B47" s="51" t="str">
        <f>'Przedmiar_budowa wiaduktu'!B71</f>
        <v>D-08.01.01a</v>
      </c>
      <c r="C47" s="52" t="str">
        <f>'Przedmiar_budowa wiaduktu'!C71</f>
        <v xml:space="preserve">Krawężnik na ławie betonowej
STWIORB D-08.01.01 w branży drogowej </v>
      </c>
      <c r="D47" s="35"/>
      <c r="E47" s="57"/>
      <c r="F47" s="64"/>
      <c r="G47" s="55"/>
      <c r="H47" s="91"/>
      <c r="I47" s="91"/>
    </row>
    <row r="48" spans="1:9">
      <c r="A48" s="36">
        <f>'Przedmiar_budowa wiaduktu'!A72</f>
        <v>18</v>
      </c>
      <c r="B48" s="36" t="str">
        <f>'Przedmiar_budowa wiaduktu'!B72</f>
        <v>D-08.01.01a</v>
      </c>
      <c r="C48" s="53" t="str">
        <f>'Przedmiar_budowa wiaduktu'!C72</f>
        <v>Krawężnik drogowy 20x30 cm na ławie betonowej z oporem</v>
      </c>
      <c r="D48" s="36" t="str">
        <f>'Przedmiar_budowa wiaduktu'!D72</f>
        <v>m</v>
      </c>
      <c r="E48" s="30">
        <f>'Przedmiar_budowa wiaduktu'!F72</f>
        <v>15.2</v>
      </c>
      <c r="F48" s="65"/>
      <c r="G48" s="30"/>
      <c r="H48" s="180"/>
      <c r="I48" s="91"/>
    </row>
    <row r="49" spans="1:9">
      <c r="A49" s="293" t="s">
        <v>37</v>
      </c>
      <c r="B49" s="293"/>
      <c r="C49" s="293"/>
      <c r="D49" s="293"/>
      <c r="E49" s="293"/>
      <c r="F49" s="293"/>
      <c r="G49" s="59"/>
      <c r="H49" s="91"/>
      <c r="I49" s="91"/>
    </row>
    <row r="50" spans="1:9" ht="25.5">
      <c r="A50" s="50" t="str">
        <f>'Przedmiar_budowa wiaduktu'!A75</f>
        <v>VI</v>
      </c>
      <c r="B50" s="50" t="str">
        <f>'Przedmiar_budowa wiaduktu'!B75</f>
        <v>M-12.00.00 
CPV: 45223500-1</v>
      </c>
      <c r="C50" s="48" t="str">
        <f>'Przedmiar_budowa wiaduktu'!C75</f>
        <v>ZBROJENIE
Konstrukcje z betonu zbrojonego</v>
      </c>
      <c r="D50" s="49"/>
      <c r="E50" s="56"/>
      <c r="F50" s="58"/>
      <c r="G50" s="54"/>
      <c r="H50" s="91"/>
      <c r="I50" s="91"/>
    </row>
    <row r="51" spans="1:9">
      <c r="A51" s="51"/>
      <c r="B51" s="51" t="str">
        <f>'Przedmiar_budowa wiaduktu'!B76</f>
        <v>M-12.01.00</v>
      </c>
      <c r="C51" s="52" t="str">
        <f>'Przedmiar_budowa wiaduktu'!C76</f>
        <v>Stal zbrojeniowa klasy C, fyk&gt;=500MPa</v>
      </c>
      <c r="D51" s="35"/>
      <c r="E51" s="57"/>
      <c r="F51" s="64"/>
      <c r="G51" s="55"/>
      <c r="H51" s="91"/>
      <c r="I51" s="91"/>
    </row>
    <row r="52" spans="1:9">
      <c r="A52" s="36">
        <f>'Przedmiar_budowa wiaduktu'!A77</f>
        <v>19</v>
      </c>
      <c r="B52" s="36" t="str">
        <f>'Przedmiar_budowa wiaduktu'!B77</f>
        <v>M-12.01.00</v>
      </c>
      <c r="C52" s="53" t="str">
        <f>'Przedmiar_budowa wiaduktu'!C77</f>
        <v>Zbrojenie pali fundamentowych średnicy 1200mm</v>
      </c>
      <c r="D52" s="36" t="str">
        <f>'Przedmiar_budowa wiaduktu'!D77</f>
        <v>kg</v>
      </c>
      <c r="E52" s="30">
        <f>'Przedmiar_budowa wiaduktu'!F77</f>
        <v>49077.799999999996</v>
      </c>
      <c r="F52" s="65"/>
      <c r="G52" s="30"/>
      <c r="H52" s="91"/>
      <c r="I52" s="91"/>
    </row>
    <row r="53" spans="1:9">
      <c r="A53" s="36">
        <f>'Przedmiar_budowa wiaduktu'!A80</f>
        <v>20</v>
      </c>
      <c r="B53" s="36" t="str">
        <f>'Przedmiar_budowa wiaduktu'!B80</f>
        <v>M-12.01.00</v>
      </c>
      <c r="C53" s="22" t="str">
        <f>'Przedmiar_budowa wiaduktu'!C80</f>
        <v>Zbrojenie przyczółków</v>
      </c>
      <c r="D53" s="36" t="str">
        <f>D52</f>
        <v>kg</v>
      </c>
      <c r="E53" s="30">
        <f>'Przedmiar_budowa wiaduktu'!F80</f>
        <v>134166.79999999999</v>
      </c>
      <c r="F53" s="65"/>
      <c r="G53" s="30"/>
      <c r="H53" s="91"/>
      <c r="I53" s="91"/>
    </row>
    <row r="54" spans="1:9">
      <c r="A54" s="36">
        <f>'Przedmiar_budowa wiaduktu'!A82</f>
        <v>21</v>
      </c>
      <c r="B54" s="36" t="str">
        <f>'Przedmiar_budowa wiaduktu'!B82</f>
        <v>M-12.01.00</v>
      </c>
      <c r="C54" s="22" t="str">
        <f>'Przedmiar_budowa wiaduktu'!C82</f>
        <v xml:space="preserve">Zbrojenie słupów średnicy 80cm w klatkach schodowych </v>
      </c>
      <c r="D54" s="36" t="str">
        <f>'Przedmiar_budowa wiaduktu'!D78</f>
        <v>kg</v>
      </c>
      <c r="E54" s="30">
        <f>'Przedmiar_budowa wiaduktu'!F82</f>
        <v>2678.5</v>
      </c>
      <c r="F54" s="65"/>
      <c r="G54" s="30"/>
      <c r="H54" s="91"/>
      <c r="I54" s="91"/>
    </row>
    <row r="55" spans="1:9">
      <c r="A55" s="36">
        <f>'Przedmiar_budowa wiaduktu'!A84</f>
        <v>22</v>
      </c>
      <c r="B55" s="36" t="str">
        <f>'Przedmiar_budowa wiaduktu'!B84</f>
        <v>M-12.01.00</v>
      </c>
      <c r="C55" s="22" t="str">
        <f>'Przedmiar_budowa wiaduktu'!C84</f>
        <v>Zbrojenie konstrukcji klatek schodowych</v>
      </c>
      <c r="D55" s="36" t="str">
        <f>'Przedmiar_budowa wiaduktu'!D84</f>
        <v>kg</v>
      </c>
      <c r="E55" s="30">
        <f>'Przedmiar_budowa wiaduktu'!F84</f>
        <v>10393.1</v>
      </c>
      <c r="F55" s="65"/>
      <c r="G55" s="30"/>
      <c r="H55" s="91"/>
      <c r="I55" s="91"/>
    </row>
    <row r="56" spans="1:9">
      <c r="A56" s="36">
        <f>'Przedmiar_budowa wiaduktu'!A86</f>
        <v>23</v>
      </c>
      <c r="B56" s="36" t="str">
        <f>'Przedmiar_budowa wiaduktu'!B86</f>
        <v>M-12.01.00</v>
      </c>
      <c r="C56" s="22" t="str">
        <f>'Przedmiar_budowa wiaduktu'!C86</f>
        <v xml:space="preserve">Zbrojenie płyt przejściowych </v>
      </c>
      <c r="D56" s="36" t="str">
        <f>'Przedmiar_budowa wiaduktu'!D86</f>
        <v>kg</v>
      </c>
      <c r="E56" s="30">
        <f>'Przedmiar_budowa wiaduktu'!F86</f>
        <v>3908.2</v>
      </c>
      <c r="F56" s="65"/>
      <c r="G56" s="30"/>
      <c r="H56" s="91"/>
      <c r="I56" s="91"/>
    </row>
    <row r="57" spans="1:9">
      <c r="A57" s="36">
        <f>'Przedmiar_budowa wiaduktu'!A88</f>
        <v>24</v>
      </c>
      <c r="B57" s="36" t="str">
        <f>'Przedmiar_budowa wiaduktu'!B88</f>
        <v>M-12.01.00</v>
      </c>
      <c r="C57" s="22" t="str">
        <f>'Przedmiar_budowa wiaduktu'!C88</f>
        <v>Zbrojenie kap chodnikowych</v>
      </c>
      <c r="D57" s="36" t="str">
        <f>'Przedmiar_budowa wiaduktu'!D88</f>
        <v>kg</v>
      </c>
      <c r="E57" s="30">
        <f>'Przedmiar_budowa wiaduktu'!F88</f>
        <v>42700.2</v>
      </c>
      <c r="F57" s="65"/>
      <c r="G57" s="30"/>
      <c r="H57" s="91"/>
      <c r="I57" s="91"/>
    </row>
    <row r="58" spans="1:9">
      <c r="A58" s="36">
        <f>'Przedmiar_budowa wiaduktu'!A91</f>
        <v>25</v>
      </c>
      <c r="B58" s="36" t="str">
        <f>'Przedmiar_budowa wiaduktu'!B91</f>
        <v>M-12.01.00</v>
      </c>
      <c r="C58" s="22" t="str">
        <f>'Przedmiar_budowa wiaduktu'!C91</f>
        <v>Zbrojenie fundamentów pod ściany oporowe z gruntu zbrojonego</v>
      </c>
      <c r="D58" s="36" t="str">
        <f>D57</f>
        <v>kg</v>
      </c>
      <c r="E58" s="30">
        <f>'Przedmiar_budowa wiaduktu'!F91</f>
        <v>23503.8</v>
      </c>
      <c r="F58" s="65"/>
      <c r="G58" s="30"/>
      <c r="H58" s="91"/>
      <c r="I58" s="91"/>
    </row>
    <row r="59" spans="1:9">
      <c r="A59" s="36">
        <f>'Przedmiar_budowa wiaduktu'!A93</f>
        <v>26</v>
      </c>
      <c r="B59" s="36" t="str">
        <f>'Przedmiar_budowa wiaduktu'!B93</f>
        <v>M-12.01.00</v>
      </c>
      <c r="C59" s="22" t="str">
        <f>'Przedmiar_budowa wiaduktu'!C93</f>
        <v>Zbrojenie płyty pomostu</v>
      </c>
      <c r="D59" s="36" t="str">
        <f>'Przedmiar_budowa wiaduktu'!D93</f>
        <v>kg</v>
      </c>
      <c r="E59" s="30">
        <f>'Przedmiar_budowa wiaduktu'!F93</f>
        <v>87289.5</v>
      </c>
      <c r="F59" s="65"/>
      <c r="G59" s="30"/>
      <c r="H59" s="91"/>
      <c r="I59" s="91"/>
    </row>
    <row r="60" spans="1:9">
      <c r="A60" s="51"/>
      <c r="B60" s="51" t="str">
        <f>'Przedmiar_budowa wiaduktu'!B95</f>
        <v>M-12.03.01</v>
      </c>
      <c r="C60" s="52" t="str">
        <f>'Przedmiar_budowa wiaduktu'!C95:F95</f>
        <v>Kotwy talerzowe</v>
      </c>
      <c r="D60" s="35"/>
      <c r="E60" s="57"/>
      <c r="F60" s="64"/>
      <c r="G60" s="55"/>
      <c r="H60" s="91"/>
      <c r="I60" s="91"/>
    </row>
    <row r="61" spans="1:9">
      <c r="A61" s="36">
        <f>'Przedmiar_budowa wiaduktu'!A96</f>
        <v>27</v>
      </c>
      <c r="B61" s="36" t="str">
        <f>'Przedmiar_budowa wiaduktu'!B96</f>
        <v>M-12.03.01</v>
      </c>
      <c r="C61" s="22" t="str">
        <f>'Przedmiar_budowa wiaduktu'!C96</f>
        <v>Kotwy talerzowe</v>
      </c>
      <c r="D61" s="36" t="str">
        <f>'Przedmiar_budowa wiaduktu'!D96</f>
        <v>szt.</v>
      </c>
      <c r="E61" s="30">
        <f>'Przedmiar_budowa wiaduktu'!F96</f>
        <v>300</v>
      </c>
      <c r="F61" s="65"/>
      <c r="G61" s="30"/>
      <c r="H61" s="91"/>
      <c r="I61" s="91"/>
    </row>
    <row r="62" spans="1:9">
      <c r="A62" s="293" t="s">
        <v>38</v>
      </c>
      <c r="B62" s="293"/>
      <c r="C62" s="293"/>
      <c r="D62" s="293"/>
      <c r="E62" s="293"/>
      <c r="F62" s="293"/>
      <c r="G62" s="59"/>
      <c r="H62" s="91"/>
      <c r="I62" s="91"/>
    </row>
    <row r="63" spans="1:9" ht="25.5">
      <c r="A63" s="50" t="str">
        <f>'Przedmiar_budowa wiaduktu'!A98</f>
        <v>VII</v>
      </c>
      <c r="B63" s="50" t="str">
        <f>'Przedmiar_budowa wiaduktu'!B98</f>
        <v>M-13.00.00
CPV: 45223500-1</v>
      </c>
      <c r="C63" s="48" t="str">
        <f>'Przedmiar_budowa wiaduktu'!C98</f>
        <v>BETON
Konstrukcje z betonu zbrojonego</v>
      </c>
      <c r="D63" s="49"/>
      <c r="E63" s="56"/>
      <c r="F63" s="58"/>
      <c r="G63" s="54"/>
      <c r="H63" s="91"/>
      <c r="I63" s="91"/>
    </row>
    <row r="64" spans="1:9">
      <c r="A64" s="51"/>
      <c r="B64" s="51" t="str">
        <f>'Przedmiar_budowa wiaduktu'!B99</f>
        <v>M-13.01.00</v>
      </c>
      <c r="C64" s="52" t="str">
        <f>'Przedmiar_budowa wiaduktu'!C99</f>
        <v>Beton konstrukcyjny</v>
      </c>
      <c r="D64" s="35"/>
      <c r="E64" s="57"/>
      <c r="F64" s="64"/>
      <c r="G64" s="55"/>
      <c r="H64" s="91"/>
      <c r="I64" s="91"/>
    </row>
    <row r="65" spans="1:9">
      <c r="A65" s="36">
        <f>'Przedmiar_budowa wiaduktu'!A100</f>
        <v>28</v>
      </c>
      <c r="B65" s="68" t="str">
        <f>'Przedmiar_budowa wiaduktu'!B100</f>
        <v>M-13.01.00</v>
      </c>
      <c r="C65" s="53" t="str">
        <f>'Przedmiar_budowa wiaduktu'!C100</f>
        <v>Betonowanie przyczółków C35/45</v>
      </c>
      <c r="D65" s="36" t="str">
        <f>'Przedmiar_budowa wiaduktu'!D100</f>
        <v>m3</v>
      </c>
      <c r="E65" s="30">
        <f>'Przedmiar_budowa wiaduktu'!F100</f>
        <v>578</v>
      </c>
      <c r="F65" s="65"/>
      <c r="G65" s="30"/>
      <c r="H65" s="91"/>
      <c r="I65" s="91"/>
    </row>
    <row r="66" spans="1:9">
      <c r="A66" s="36">
        <f>'Przedmiar_budowa wiaduktu'!A102</f>
        <v>29</v>
      </c>
      <c r="B66" s="68" t="str">
        <f>'Przedmiar_budowa wiaduktu'!B102</f>
        <v>M-13.01.00</v>
      </c>
      <c r="C66" s="53" t="str">
        <f>'Przedmiar_budowa wiaduktu'!C102</f>
        <v>Betonowanie słupów średnicy 80cm w klatkach schodowych C35/45</v>
      </c>
      <c r="D66" s="36" t="str">
        <f>'Przedmiar_budowa wiaduktu'!D102</f>
        <v>m3</v>
      </c>
      <c r="E66" s="30">
        <f>'Przedmiar_budowa wiaduktu'!F102</f>
        <v>19.5</v>
      </c>
      <c r="F66" s="65"/>
      <c r="G66" s="30"/>
      <c r="H66" s="91"/>
      <c r="I66" s="91"/>
    </row>
    <row r="67" spans="1:9">
      <c r="A67" s="36">
        <f>'Przedmiar_budowa wiaduktu'!A104</f>
        <v>30</v>
      </c>
      <c r="B67" s="68" t="str">
        <f>'Przedmiar_budowa wiaduktu'!B104</f>
        <v>M-13.01.00</v>
      </c>
      <c r="C67" s="53" t="str">
        <f>'Przedmiar_budowa wiaduktu'!C104</f>
        <v>Betonowanie konstrukcji klatek schodowych C35/45</v>
      </c>
      <c r="D67" s="36" t="str">
        <f>'Przedmiar_budowa wiaduktu'!D103</f>
        <v>m3</v>
      </c>
      <c r="E67" s="30">
        <f>'Przedmiar_budowa wiaduktu'!F104</f>
        <v>42.4</v>
      </c>
      <c r="F67" s="65"/>
      <c r="G67" s="30"/>
      <c r="H67" s="91"/>
      <c r="I67" s="91"/>
    </row>
    <row r="68" spans="1:9">
      <c r="A68" s="36">
        <f>'Przedmiar_budowa wiaduktu'!A106</f>
        <v>31</v>
      </c>
      <c r="B68" s="68" t="str">
        <f>'Przedmiar_budowa wiaduktu'!B106</f>
        <v>M-13.01.00</v>
      </c>
      <c r="C68" s="53" t="str">
        <f>'Przedmiar_budowa wiaduktu'!C106</f>
        <v>Betonowanie płyt przejściowych C30/37</v>
      </c>
      <c r="D68" s="36" t="str">
        <f>'Przedmiar_budowa wiaduktu'!D104</f>
        <v>m3</v>
      </c>
      <c r="E68" s="30">
        <f>'Przedmiar_budowa wiaduktu'!F106</f>
        <v>38.200000000000003</v>
      </c>
      <c r="F68" s="65"/>
      <c r="G68" s="30"/>
      <c r="H68" s="91"/>
      <c r="I68" s="91"/>
    </row>
    <row r="69" spans="1:9">
      <c r="A69" s="36">
        <f>'Przedmiar_budowa wiaduktu'!A108</f>
        <v>32</v>
      </c>
      <c r="B69" s="68" t="str">
        <f>'Przedmiar_budowa wiaduktu'!B108</f>
        <v>M-13.01.00</v>
      </c>
      <c r="C69" s="53" t="str">
        <f>'Przedmiar_budowa wiaduktu'!C108</f>
        <v>Betonowanie kap chodnikowych C30/37</v>
      </c>
      <c r="D69" s="36" t="str">
        <f>'Przedmiar_budowa wiaduktu'!D105</f>
        <v>m3</v>
      </c>
      <c r="E69" s="30">
        <f>'Przedmiar_budowa wiaduktu'!F108</f>
        <v>553</v>
      </c>
      <c r="F69" s="65"/>
      <c r="G69" s="30"/>
      <c r="H69" s="91"/>
      <c r="I69" s="91"/>
    </row>
    <row r="70" spans="1:9">
      <c r="A70" s="36">
        <f>'Przedmiar_budowa wiaduktu'!A111</f>
        <v>33</v>
      </c>
      <c r="B70" s="68" t="str">
        <f>'Przedmiar_budowa wiaduktu'!B111</f>
        <v>M-13.01.00</v>
      </c>
      <c r="C70" s="53" t="str">
        <f>'Przedmiar_budowa wiaduktu'!C111</f>
        <v>Betonowanie płyty pomostu C35/45</v>
      </c>
      <c r="D70" s="36" t="str">
        <f>'Przedmiar_budowa wiaduktu'!D106</f>
        <v>m3</v>
      </c>
      <c r="E70" s="30">
        <f>'Przedmiar_budowa wiaduktu'!F111</f>
        <v>251</v>
      </c>
      <c r="F70" s="65"/>
      <c r="G70" s="30"/>
      <c r="H70" s="91"/>
      <c r="I70" s="91"/>
    </row>
    <row r="71" spans="1:9">
      <c r="A71" s="36">
        <f>'Przedmiar_budowa wiaduktu'!A113</f>
        <v>34</v>
      </c>
      <c r="B71" s="68" t="str">
        <f>'Przedmiar_budowa wiaduktu'!B113</f>
        <v>M-13.01.00</v>
      </c>
      <c r="C71" s="22" t="str">
        <f>'Przedmiar_budowa wiaduktu'!C113</f>
        <v>Betonowanie fundamentów pod mury oporowe C30/37</v>
      </c>
      <c r="D71" s="36" t="str">
        <f>'Przedmiar_budowa wiaduktu'!D107</f>
        <v>m3</v>
      </c>
      <c r="E71" s="171">
        <f>'Przedmiar_budowa wiaduktu'!F113</f>
        <v>74.5</v>
      </c>
      <c r="F71" s="65"/>
      <c r="G71" s="30"/>
      <c r="H71" s="91"/>
      <c r="I71" s="91"/>
    </row>
    <row r="72" spans="1:9">
      <c r="A72" s="51"/>
      <c r="B72" s="51" t="str">
        <f>'Przedmiar_budowa wiaduktu'!B115</f>
        <v>M-13.02.00</v>
      </c>
      <c r="C72" s="52" t="str">
        <f>'Przedmiar_budowa wiaduktu'!C115</f>
        <v xml:space="preserve">Beton niekonstrukcyjny </v>
      </c>
      <c r="D72" s="35"/>
      <c r="E72" s="57"/>
      <c r="F72" s="64"/>
      <c r="G72" s="55"/>
      <c r="H72" s="91"/>
      <c r="I72" s="91"/>
    </row>
    <row r="73" spans="1:9">
      <c r="A73" s="36">
        <f>'Przedmiar_budowa wiaduktu'!A116</f>
        <v>35</v>
      </c>
      <c r="B73" s="36" t="str">
        <f>'Przedmiar_budowa wiaduktu'!B116</f>
        <v>M-13.02.00</v>
      </c>
      <c r="C73" s="53" t="str">
        <f>'Przedmiar_budowa wiaduktu'!C116</f>
        <v xml:space="preserve">Beton C12/15 </v>
      </c>
      <c r="D73" s="36" t="str">
        <f>'Przedmiar_budowa wiaduktu'!D116</f>
        <v>m3</v>
      </c>
      <c r="E73" s="30">
        <f>'Przedmiar_budowa wiaduktu'!F116</f>
        <v>374.41200000000003</v>
      </c>
      <c r="F73" s="65"/>
      <c r="G73" s="30"/>
      <c r="H73" s="91"/>
      <c r="I73" s="91"/>
    </row>
    <row r="74" spans="1:9">
      <c r="A74" s="51"/>
      <c r="B74" s="51" t="str">
        <f>'Przedmiar_budowa wiaduktu'!B122</f>
        <v>M-13.03.01a</v>
      </c>
      <c r="C74" s="52" t="str">
        <f>'Przedmiar_budowa wiaduktu'!C122:F122</f>
        <v>Gzyms mostowy polimerobetonowy</v>
      </c>
      <c r="D74" s="35"/>
      <c r="E74" s="57"/>
      <c r="F74" s="64"/>
      <c r="G74" s="55"/>
      <c r="H74" s="91"/>
      <c r="I74" s="91"/>
    </row>
    <row r="75" spans="1:9" ht="25.5">
      <c r="A75" s="36">
        <f>'Przedmiar_budowa wiaduktu'!A123</f>
        <v>36</v>
      </c>
      <c r="B75" s="36" t="str">
        <f>'Przedmiar_budowa wiaduktu'!B123</f>
        <v>M-13.03.01a</v>
      </c>
      <c r="C75" s="53" t="str">
        <f>'Przedmiar_budowa wiaduktu'!C123</f>
        <v>Prefabrykowany gzyms z polimerobetonu wysokości 100 cm na wiadukcie i ścianach oporowych</v>
      </c>
      <c r="D75" s="36" t="str">
        <f>'Przedmiar_budowa wiaduktu'!D123</f>
        <v>m</v>
      </c>
      <c r="E75" s="30">
        <f>'Przedmiar_budowa wiaduktu'!F123</f>
        <v>742.00599999999997</v>
      </c>
      <c r="F75" s="65"/>
      <c r="G75" s="30"/>
      <c r="H75" s="91"/>
      <c r="I75" s="91"/>
    </row>
    <row r="76" spans="1:9">
      <c r="A76" s="293" t="s">
        <v>39</v>
      </c>
      <c r="B76" s="293"/>
      <c r="C76" s="293"/>
      <c r="D76" s="293"/>
      <c r="E76" s="293"/>
      <c r="F76" s="293"/>
      <c r="G76" s="59"/>
      <c r="H76" s="91"/>
      <c r="I76" s="91"/>
    </row>
    <row r="77" spans="1:9" ht="25.5">
      <c r="A77" s="50" t="str">
        <f>'Przedmiar_budowa wiaduktu'!A125</f>
        <v>VIII</v>
      </c>
      <c r="B77" s="50" t="str">
        <f>'Przedmiar_budowa wiaduktu'!B125</f>
        <v>M-16.00.00
CPV: 45232451-8</v>
      </c>
      <c r="C77" s="48" t="str">
        <f>'Przedmiar_budowa wiaduktu'!C125</f>
        <v>ODWODNIENIE
Roboty odwadniające i nawierzchniowe</v>
      </c>
      <c r="D77" s="49"/>
      <c r="E77" s="56"/>
      <c r="F77" s="58"/>
      <c r="G77" s="54"/>
      <c r="H77" s="91"/>
      <c r="I77" s="91"/>
    </row>
    <row r="78" spans="1:9">
      <c r="A78" s="51"/>
      <c r="B78" s="120" t="str">
        <f>'Przedmiar_budowa wiaduktu'!B126</f>
        <v>M-16.01.01a</v>
      </c>
      <c r="C78" s="121" t="str">
        <f>'Przedmiar_budowa wiaduktu'!C126</f>
        <v>Wpust mostowy żeliwny</v>
      </c>
      <c r="D78" s="172"/>
      <c r="E78" s="173"/>
      <c r="F78" s="64"/>
      <c r="G78" s="174"/>
      <c r="H78" s="91"/>
      <c r="I78" s="91"/>
    </row>
    <row r="79" spans="1:9">
      <c r="A79" s="36">
        <f>'Przedmiar_budowa wiaduktu'!A127</f>
        <v>37</v>
      </c>
      <c r="B79" s="36" t="str">
        <f>'Przedmiar_budowa wiaduktu'!B127</f>
        <v>M-16.01.01a</v>
      </c>
      <c r="C79" s="175" t="str">
        <f>'Przedmiar_budowa wiaduktu'!C127</f>
        <v xml:space="preserve">Wpusty mostowe żeliwne </v>
      </c>
      <c r="D79" s="68" t="str">
        <f>'Przedmiar_budowa wiaduktu'!D127</f>
        <v>szt.</v>
      </c>
      <c r="E79" s="65">
        <f>'Przedmiar_budowa wiaduktu'!F127</f>
        <v>22</v>
      </c>
      <c r="F79" s="65"/>
      <c r="G79" s="65"/>
      <c r="H79" s="91"/>
      <c r="I79" s="91"/>
    </row>
    <row r="80" spans="1:9">
      <c r="A80" s="51"/>
      <c r="B80" s="120" t="str">
        <f>'Przedmiar_budowa wiaduktu'!B130</f>
        <v>M-16.01.02b</v>
      </c>
      <c r="C80" s="176" t="str">
        <f>'Przedmiar_budowa wiaduktu'!C130</f>
        <v>Rury z polietylenu HDPE odprowadzające wody opadowe z obiektu mostowego</v>
      </c>
      <c r="D80" s="172"/>
      <c r="E80" s="173"/>
      <c r="F80" s="64"/>
      <c r="G80" s="174"/>
      <c r="H80" s="91"/>
      <c r="I80" s="91"/>
    </row>
    <row r="81" spans="1:9">
      <c r="A81" s="36">
        <f>'Przedmiar_budowa wiaduktu'!A131</f>
        <v>38</v>
      </c>
      <c r="B81" s="36" t="str">
        <f>'Przedmiar_budowa wiaduktu'!B131</f>
        <v>M-16.01.02b</v>
      </c>
      <c r="C81" s="175" t="str">
        <f>'Przedmiar_budowa wiaduktu'!C131</f>
        <v>Montaż rur spustowych HD-PE DN250</v>
      </c>
      <c r="D81" s="68" t="str">
        <f>'Przedmiar_budowa wiaduktu'!D131</f>
        <v>m</v>
      </c>
      <c r="E81" s="65">
        <f>'Przedmiar_budowa wiaduktu'!F131</f>
        <v>169</v>
      </c>
      <c r="F81" s="65"/>
      <c r="G81" s="65"/>
      <c r="H81" s="91"/>
      <c r="I81" s="91"/>
    </row>
    <row r="82" spans="1:9">
      <c r="A82" s="51"/>
      <c r="B82" s="51" t="str">
        <f>'Przedmiar_budowa wiaduktu'!B133</f>
        <v>M-16.01.03a</v>
      </c>
      <c r="C82" s="121" t="str">
        <f>'Przedmiar_budowa wiaduktu'!C133</f>
        <v>Drenaż</v>
      </c>
      <c r="D82" s="172"/>
      <c r="E82" s="173"/>
      <c r="F82" s="64"/>
      <c r="G82" s="174"/>
      <c r="H82" s="91"/>
      <c r="I82" s="91"/>
    </row>
    <row r="83" spans="1:9">
      <c r="A83" s="36">
        <f>'Przedmiar_budowa wiaduktu'!A134</f>
        <v>39</v>
      </c>
      <c r="B83" s="36" t="str">
        <f>'Przedmiar_budowa wiaduktu'!B134</f>
        <v>M-16.01.03a</v>
      </c>
      <c r="C83" s="175" t="str">
        <f>'Przedmiar_budowa wiaduktu'!C134</f>
        <v>Drenaż z geowłókniny otoczonej grysem bazaltowym</v>
      </c>
      <c r="D83" s="177" t="str">
        <f>'Przedmiar_budowa wiaduktu'!D134</f>
        <v>m</v>
      </c>
      <c r="E83" s="65">
        <f>'Przedmiar_budowa wiaduktu'!F134</f>
        <v>320.26000000000005</v>
      </c>
      <c r="F83" s="65"/>
      <c r="G83" s="65"/>
      <c r="H83" s="91"/>
      <c r="I83" s="91"/>
    </row>
    <row r="84" spans="1:9">
      <c r="A84" s="51"/>
      <c r="B84" s="51" t="str">
        <f>'Przedmiar_budowa wiaduktu'!B141</f>
        <v>M-16.01.03b</v>
      </c>
      <c r="C84" s="121" t="str">
        <f>'Przedmiar_budowa wiaduktu'!C141</f>
        <v>Sączki odwadniające</v>
      </c>
      <c r="D84" s="172"/>
      <c r="E84" s="173"/>
      <c r="F84" s="64"/>
      <c r="G84" s="174"/>
      <c r="H84" s="91"/>
      <c r="I84" s="91"/>
    </row>
    <row r="85" spans="1:9" ht="25.5">
      <c r="A85" s="36">
        <f>'Przedmiar_budowa wiaduktu'!A142</f>
        <v>40</v>
      </c>
      <c r="B85" s="36" t="str">
        <f>'Przedmiar_budowa wiaduktu'!B142</f>
        <v>M-16.01.03b</v>
      </c>
      <c r="C85" s="175" t="str">
        <f>'Przedmiar_budowa wiaduktu'!C142</f>
        <v>Montaż sączków odwadniających Ø50mm z włączeniem ich do kolektora</v>
      </c>
      <c r="D85" s="178" t="str">
        <f>'Przedmiar_budowa wiaduktu'!D142</f>
        <v>szt.</v>
      </c>
      <c r="E85" s="65">
        <f>'Przedmiar_budowa wiaduktu'!F142</f>
        <v>20</v>
      </c>
      <c r="F85" s="65"/>
      <c r="G85" s="65"/>
      <c r="H85" s="91"/>
      <c r="I85" s="91"/>
    </row>
    <row r="86" spans="1:9">
      <c r="A86" s="293" t="s">
        <v>40</v>
      </c>
      <c r="B86" s="293"/>
      <c r="C86" s="293"/>
      <c r="D86" s="293"/>
      <c r="E86" s="293"/>
      <c r="F86" s="293"/>
      <c r="G86" s="59"/>
      <c r="H86" s="91"/>
      <c r="I86" s="91"/>
    </row>
    <row r="87" spans="1:9" ht="38.25">
      <c r="A87" s="50" t="str">
        <f>'Przedmiar_budowa wiaduktu'!A144</f>
        <v>IX</v>
      </c>
      <c r="B87" s="50" t="str">
        <f>'Przedmiar_budowa wiaduktu'!B144</f>
        <v>M-17.00.00       CPV: 45221000-2</v>
      </c>
      <c r="C87" s="48" t="str">
        <f>'Przedmiar_budowa wiaduktu'!C144:E144</f>
        <v>ŁOŻYSKA
Roboty budowlane w zakresie budowy mostów i tuneli, szybów i kolei podziemnej</v>
      </c>
      <c r="D87" s="49"/>
      <c r="E87" s="56"/>
      <c r="F87" s="58"/>
      <c r="G87" s="54"/>
      <c r="H87" s="91"/>
      <c r="I87" s="91"/>
    </row>
    <row r="88" spans="1:9">
      <c r="A88" s="51"/>
      <c r="B88" s="120" t="str">
        <f>'Przedmiar_budowa wiaduktu'!B145</f>
        <v>M-17.01.01</v>
      </c>
      <c r="C88" s="121" t="str">
        <f>'Przedmiar_budowa wiaduktu'!C145:F145</f>
        <v>Łożyska garnkowe</v>
      </c>
      <c r="D88" s="172"/>
      <c r="E88" s="173"/>
      <c r="F88" s="64"/>
      <c r="G88" s="174"/>
      <c r="H88" s="91"/>
      <c r="I88" s="91"/>
    </row>
    <row r="89" spans="1:9">
      <c r="A89" s="36">
        <f>'Przedmiar_budowa wiaduktu'!A146</f>
        <v>41</v>
      </c>
      <c r="B89" s="36" t="str">
        <f>'Przedmiar_budowa wiaduktu'!B146</f>
        <v>M-17.01.01</v>
      </c>
      <c r="C89" s="175" t="str">
        <f>'Przedmiar_budowa wiaduktu'!C146</f>
        <v>Zakup i montaż 4 łożysk garnkowych</v>
      </c>
      <c r="D89" s="68" t="str">
        <f>'Przedmiar_budowa wiaduktu'!D146</f>
        <v>szt.</v>
      </c>
      <c r="E89" s="65">
        <f>'Przedmiar_budowa wiaduktu'!F146</f>
        <v>4</v>
      </c>
      <c r="F89" s="65"/>
      <c r="G89" s="65"/>
      <c r="H89" s="91"/>
      <c r="I89" s="91"/>
    </row>
    <row r="90" spans="1:9" ht="25.5">
      <c r="A90" s="36"/>
      <c r="B90" s="36"/>
      <c r="C90" s="175" t="s">
        <v>277</v>
      </c>
      <c r="D90" s="68"/>
      <c r="E90" s="65"/>
      <c r="F90" s="65"/>
      <c r="G90" s="65"/>
      <c r="H90" s="91"/>
      <c r="I90" s="91"/>
    </row>
    <row r="91" spans="1:9" ht="38.25">
      <c r="A91" s="36"/>
      <c r="B91" s="36"/>
      <c r="C91" s="175" t="s">
        <v>278</v>
      </c>
      <c r="D91" s="68"/>
      <c r="E91" s="65"/>
      <c r="F91" s="65"/>
      <c r="G91" s="65"/>
      <c r="H91" s="91"/>
      <c r="I91" s="91"/>
    </row>
    <row r="92" spans="1:9" ht="38.25">
      <c r="A92" s="36"/>
      <c r="B92" s="36"/>
      <c r="C92" s="175" t="s">
        <v>279</v>
      </c>
      <c r="D92" s="68"/>
      <c r="E92" s="65"/>
      <c r="F92" s="65"/>
      <c r="G92" s="65"/>
      <c r="H92" s="91"/>
      <c r="I92" s="91"/>
    </row>
    <row r="93" spans="1:9" ht="25.5">
      <c r="A93" s="36"/>
      <c r="B93" s="36"/>
      <c r="C93" s="175" t="s">
        <v>280</v>
      </c>
      <c r="D93" s="68"/>
      <c r="E93" s="65"/>
      <c r="F93" s="65"/>
      <c r="G93" s="65"/>
      <c r="H93" s="91"/>
      <c r="I93" s="91"/>
    </row>
    <row r="94" spans="1:9">
      <c r="A94" s="293" t="s">
        <v>233</v>
      </c>
      <c r="B94" s="293"/>
      <c r="C94" s="293"/>
      <c r="D94" s="293"/>
      <c r="E94" s="293"/>
      <c r="F94" s="293"/>
      <c r="G94" s="59"/>
      <c r="H94" s="91"/>
      <c r="I94" s="91"/>
    </row>
    <row r="95" spans="1:9" ht="25.5">
      <c r="A95" s="50" t="str">
        <f>'Przedmiar_budowa wiaduktu'!A151</f>
        <v>X</v>
      </c>
      <c r="B95" s="50" t="str">
        <f>'Przedmiar_budowa wiaduktu'!B151</f>
        <v>M-18.00.00
CPV: 45232451-8</v>
      </c>
      <c r="C95" s="48" t="str">
        <f>'Przedmiar_budowa wiaduktu'!C151</f>
        <v>DYLATACJE
Roboty odwadniające i nawierzchniowe</v>
      </c>
      <c r="D95" s="49"/>
      <c r="E95" s="56"/>
      <c r="F95" s="58"/>
      <c r="G95" s="54"/>
      <c r="H95" s="91"/>
      <c r="I95" s="91"/>
    </row>
    <row r="96" spans="1:9">
      <c r="A96" s="51"/>
      <c r="B96" s="51" t="str">
        <f>'Przedmiar_budowa wiaduktu'!B152</f>
        <v>M-18.01.04</v>
      </c>
      <c r="C96" s="52" t="str">
        <f>'Przedmiar_budowa wiaduktu'!C152</f>
        <v xml:space="preserve">Modułowe urządzenia dylatacyjne </v>
      </c>
      <c r="D96" s="35"/>
      <c r="E96" s="57"/>
      <c r="F96" s="64"/>
      <c r="G96" s="55"/>
      <c r="H96" s="91"/>
      <c r="I96" s="91"/>
    </row>
    <row r="97" spans="1:9">
      <c r="A97" s="36">
        <f>'Przedmiar_budowa wiaduktu'!A153</f>
        <v>42</v>
      </c>
      <c r="B97" s="36" t="str">
        <f>'Przedmiar_budowa wiaduktu'!B153</f>
        <v>M-18.01.04</v>
      </c>
      <c r="C97" s="53" t="str">
        <f>'Przedmiar_budowa wiaduktu'!C153</f>
        <v>Montaż 2 dylatacji modułowych na przesuw +/-5cm</v>
      </c>
      <c r="D97" s="36" t="str">
        <f>'Przedmiar_budowa wiaduktu'!D153</f>
        <v>m</v>
      </c>
      <c r="E97" s="30">
        <f>'Przedmiar_budowa wiaduktu'!F153</f>
        <v>33.299999999999997</v>
      </c>
      <c r="F97" s="65"/>
      <c r="G97" s="30"/>
      <c r="H97" s="91"/>
      <c r="I97" s="91"/>
    </row>
    <row r="98" spans="1:9">
      <c r="A98" s="293" t="s">
        <v>41</v>
      </c>
      <c r="B98" s="293"/>
      <c r="C98" s="293"/>
      <c r="D98" s="293"/>
      <c r="E98" s="293"/>
      <c r="F98" s="293"/>
      <c r="G98" s="59"/>
      <c r="H98" s="91"/>
      <c r="I98" s="91"/>
    </row>
    <row r="99" spans="1:9" ht="25.5">
      <c r="A99" s="50" t="str">
        <f>'Przedmiar_budowa wiaduktu'!A155</f>
        <v>XI</v>
      </c>
      <c r="B99" s="50" t="str">
        <f>'Przedmiar_budowa wiaduktu'!B155</f>
        <v>M-20.00.00
CPV: 45221111-3</v>
      </c>
      <c r="C99" s="48" t="str">
        <f>'Przedmiar_budowa wiaduktu'!C155</f>
        <v>INNE ROBOTY MOSTOWE
Roboty budowlane w zakresie mostów drogowych</v>
      </c>
      <c r="D99" s="49"/>
      <c r="E99" s="56"/>
      <c r="F99" s="58"/>
      <c r="G99" s="54"/>
      <c r="H99" s="91"/>
      <c r="I99" s="91"/>
    </row>
    <row r="100" spans="1:9">
      <c r="A100" s="51"/>
      <c r="B100" s="51" t="str">
        <f>'Przedmiar_budowa wiaduktu'!B156</f>
        <v>M-20.01.03</v>
      </c>
      <c r="C100" s="52" t="str">
        <f>'Przedmiar_budowa wiaduktu'!C156</f>
        <v>ed</v>
      </c>
      <c r="D100" s="35"/>
      <c r="E100" s="57"/>
      <c r="F100" s="64"/>
      <c r="G100" s="55"/>
      <c r="H100" s="91"/>
      <c r="I100" s="91"/>
    </row>
    <row r="101" spans="1:9" ht="25.5">
      <c r="A101" s="36">
        <f>'Przedmiar_budowa wiaduktu'!A157</f>
        <v>43</v>
      </c>
      <c r="B101" s="36" t="str">
        <f>'Przedmiar_budowa wiaduktu'!B157</f>
        <v>M-20.01.03</v>
      </c>
      <c r="C101" s="53" t="str">
        <f>'Przedmiar_budowa wiaduktu'!C157</f>
        <v>Wykonanie drenażu z rur perforowanych PCV Ø 126/113 w geowłókninie z zasypką</v>
      </c>
      <c r="D101" s="36" t="str">
        <f>'Przedmiar_budowa wiaduktu'!D157</f>
        <v>m</v>
      </c>
      <c r="E101" s="30">
        <f>'Przedmiar_budowa wiaduktu'!F157</f>
        <v>1778.1</v>
      </c>
      <c r="F101" s="65"/>
      <c r="G101" s="30"/>
      <c r="H101" s="91"/>
      <c r="I101" s="91"/>
    </row>
    <row r="102" spans="1:9">
      <c r="A102" s="51"/>
      <c r="B102" s="51" t="str">
        <f>'Przedmiar_budowa wiaduktu'!B160</f>
        <v>M-20.01.14</v>
      </c>
      <c r="C102" s="52" t="str">
        <f>'Przedmiar_budowa wiaduktu'!C160</f>
        <v>Punkty pomiarowo-kontrolne</v>
      </c>
      <c r="D102" s="35"/>
      <c r="E102" s="57"/>
      <c r="F102" s="64"/>
      <c r="G102" s="55"/>
      <c r="H102" s="91"/>
      <c r="I102" s="91"/>
    </row>
    <row r="103" spans="1:9" ht="38.25">
      <c r="A103" s="36">
        <f>'Przedmiar_budowa wiaduktu'!A161</f>
        <v>44</v>
      </c>
      <c r="B103" s="36" t="str">
        <f>'Przedmiar_budowa wiaduktu'!B161</f>
        <v>M-20.01.14</v>
      </c>
      <c r="C103" s="22" t="str">
        <f>'Przedmiar_budowa wiaduktu'!C161</f>
        <v>Montaż punktów wysokościowych na przyczółku, pylonie i ustroju nośnym oraz w sąsiedztwie obiektu wraz z ich inwentaryzacją geodezyjną</v>
      </c>
      <c r="D103" s="36" t="str">
        <f>'Przedmiar_budowa wiaduktu'!D161</f>
        <v>szt.</v>
      </c>
      <c r="E103" s="30">
        <f>'Przedmiar_budowa wiaduktu'!F161</f>
        <v>26</v>
      </c>
      <c r="F103" s="65"/>
      <c r="G103" s="30"/>
      <c r="H103" s="91"/>
      <c r="I103" s="91"/>
    </row>
    <row r="104" spans="1:9">
      <c r="A104" s="51"/>
      <c r="B104" s="51" t="str">
        <f>'Przedmiar_budowa wiaduktu'!B163</f>
        <v>M-20.01.04</v>
      </c>
      <c r="C104" s="52" t="str">
        <f>'Przedmiar_budowa wiaduktu'!C163</f>
        <v xml:space="preserve">Instalacja urządzeń obcych </v>
      </c>
      <c r="D104" s="28"/>
      <c r="E104" s="29"/>
      <c r="F104" s="64"/>
      <c r="G104" s="55"/>
      <c r="H104" s="91"/>
      <c r="I104" s="91"/>
    </row>
    <row r="105" spans="1:9" ht="25.5">
      <c r="A105" s="36">
        <f>'Przedmiar_budowa wiaduktu'!A164</f>
        <v>45</v>
      </c>
      <c r="B105" s="36" t="str">
        <f>'Przedmiar_budowa wiaduktu'!B164</f>
        <v>M-20.01.04</v>
      </c>
      <c r="C105" s="22" t="str">
        <f>'Przedmiar_budowa wiaduktu'!C164</f>
        <v>Ułożenie rur osłonowych średnicy wew 110mm w kapach chodnikowych przed ich zabetonowaniem</v>
      </c>
      <c r="D105" s="36" t="str">
        <f>'Przedmiar_budowa wiaduktu'!D164</f>
        <v>m</v>
      </c>
      <c r="E105" s="30">
        <f>'Przedmiar_budowa wiaduktu'!F164</f>
        <v>460.91999999999996</v>
      </c>
      <c r="F105" s="27"/>
      <c r="G105" s="30"/>
      <c r="H105" s="91"/>
      <c r="I105" s="91"/>
    </row>
    <row r="106" spans="1:9" ht="25.5">
      <c r="A106" s="36">
        <f>'Przedmiar_budowa wiaduktu'!A166</f>
        <v>46</v>
      </c>
      <c r="B106" s="36" t="str">
        <f>'Przedmiar_budowa wiaduktu'!B166</f>
        <v>M-20.01.04</v>
      </c>
      <c r="C106" s="22" t="str">
        <f>'Przedmiar_budowa wiaduktu'!C166</f>
        <v>Ułożenie stalowych rur osłonowych śr 323.9/8mm osłaniające kolektor odwadniający pod płytami przejściowymi</v>
      </c>
      <c r="D106" s="36" t="str">
        <f>'Przedmiar_budowa wiaduktu'!D166</f>
        <v>kg</v>
      </c>
      <c r="E106" s="30">
        <f>'Przedmiar_budowa wiaduktu'!F166</f>
        <v>1744.3999999999999</v>
      </c>
      <c r="F106" s="27"/>
      <c r="G106" s="30"/>
      <c r="H106" s="91"/>
      <c r="I106" s="91"/>
    </row>
    <row r="107" spans="1:9">
      <c r="A107" s="36">
        <f>'Przedmiar_budowa wiaduktu'!A168</f>
        <v>47</v>
      </c>
      <c r="B107" s="36" t="str">
        <f>'Przedmiar_budowa wiaduktu'!B168</f>
        <v>M-20.01.04</v>
      </c>
      <c r="C107" s="22" t="str">
        <f>'Przedmiar_budowa wiaduktu'!C168</f>
        <v>Studzienki kablowe z tworzyw sztucznych w kapach chodnikowych</v>
      </c>
      <c r="D107" s="36" t="str">
        <f>'Przedmiar_budowa wiaduktu'!D168</f>
        <v>szt.</v>
      </c>
      <c r="E107" s="30">
        <f>'Przedmiar_budowa wiaduktu'!F168</f>
        <v>4</v>
      </c>
      <c r="F107" s="65"/>
      <c r="G107" s="30"/>
      <c r="H107" s="91"/>
      <c r="I107" s="91"/>
    </row>
    <row r="108" spans="1:9" ht="25.5">
      <c r="A108" s="36">
        <f>'Przedmiar_budowa wiaduktu'!A170</f>
        <v>48</v>
      </c>
      <c r="B108" s="36" t="str">
        <f>'Przedmiar_budowa wiaduktu'!B170</f>
        <v>-</v>
      </c>
      <c r="C108" s="22" t="str">
        <f>'Przedmiar_budowa wiaduktu'!C170</f>
        <v>Wykonanie korekty (obniżenie lin nośnych) przewodów trakcyjnych pod wiaduktem, wraz z projektem wykonawczym i  SST</v>
      </c>
      <c r="D108" s="36" t="str">
        <f>'Przedmiar_budowa wiaduktu'!D170</f>
        <v>m</v>
      </c>
      <c r="E108" s="171">
        <f>'Przedmiar_budowa wiaduktu'!F170</f>
        <v>100</v>
      </c>
      <c r="F108" s="65"/>
      <c r="G108" s="30"/>
      <c r="H108" s="91"/>
      <c r="I108" s="91"/>
    </row>
    <row r="109" spans="1:9">
      <c r="A109" s="51"/>
      <c r="B109" s="51" t="str">
        <f>'Przedmiar_budowa wiaduktu'!B172</f>
        <v>M-20.01.07</v>
      </c>
      <c r="C109" s="52" t="str">
        <f>'Przedmiar_budowa wiaduktu'!C172</f>
        <v>Próbne obciążenie obiektu mostowego</v>
      </c>
      <c r="D109" s="35"/>
      <c r="E109" s="57"/>
      <c r="F109" s="64"/>
      <c r="G109" s="55"/>
      <c r="H109" s="91"/>
      <c r="I109" s="91"/>
    </row>
    <row r="110" spans="1:9">
      <c r="A110" s="36">
        <f>'Przedmiar_budowa wiaduktu'!A173</f>
        <v>49</v>
      </c>
      <c r="B110" s="36" t="str">
        <f>'Przedmiar_budowa wiaduktu'!B173</f>
        <v>M-20.01.07</v>
      </c>
      <c r="C110" s="53" t="str">
        <f>'Przedmiar_budowa wiaduktu'!C173</f>
        <v>Projekt i wykonanie próbnego obciążenia obiektu mostowego</v>
      </c>
      <c r="D110" s="36" t="str">
        <f>'Przedmiar_budowa wiaduktu'!D173</f>
        <v>kpl</v>
      </c>
      <c r="E110" s="30">
        <f>'Przedmiar_budowa wiaduktu'!F173</f>
        <v>1</v>
      </c>
      <c r="F110" s="65"/>
      <c r="G110" s="30"/>
      <c r="H110" s="91"/>
      <c r="I110" s="91"/>
    </row>
    <row r="111" spans="1:9">
      <c r="A111" s="51"/>
      <c r="B111" s="51" t="str">
        <f>'Przedmiar_budowa wiaduktu'!B175</f>
        <v>M-20.01.08</v>
      </c>
      <c r="C111" s="52" t="str">
        <f>'Przedmiar_budowa wiaduktu'!C175</f>
        <v>Monitoring konstrukcji</v>
      </c>
      <c r="D111" s="35"/>
      <c r="E111" s="57"/>
      <c r="F111" s="64"/>
      <c r="G111" s="55"/>
      <c r="H111" s="91"/>
      <c r="I111" s="91"/>
    </row>
    <row r="112" spans="1:9">
      <c r="A112" s="36">
        <f>'Przedmiar_budowa wiaduktu'!A176</f>
        <v>50</v>
      </c>
      <c r="B112" s="36" t="str">
        <f>'Przedmiar_budowa wiaduktu'!B176</f>
        <v>M-20.01.08</v>
      </c>
      <c r="C112" s="53" t="str">
        <f>'Przedmiar_budowa wiaduktu'!C176</f>
        <v>Projekt, wykonanie i utrzymanie monitoringu konstrukcji</v>
      </c>
      <c r="D112" s="36" t="str">
        <f>'Przedmiar_budowa wiaduktu'!D176</f>
        <v>kpl.</v>
      </c>
      <c r="E112" s="30">
        <f>'Przedmiar_budowa wiaduktu'!F176</f>
        <v>1</v>
      </c>
      <c r="F112" s="65"/>
      <c r="G112" s="30"/>
      <c r="H112" s="91"/>
      <c r="I112" s="91"/>
    </row>
    <row r="113" spans="1:9">
      <c r="A113" s="51"/>
      <c r="B113" s="51" t="str">
        <f>'Przedmiar_budowa wiaduktu'!B178</f>
        <v>M-20.01.50</v>
      </c>
      <c r="C113" s="52" t="str">
        <f>'Przedmiar_budowa wiaduktu'!C178:F178</f>
        <v>Konstrukcje oporowe z gruntu zbrojonego</v>
      </c>
      <c r="D113" s="35"/>
      <c r="E113" s="57"/>
      <c r="F113" s="64"/>
      <c r="G113" s="55"/>
      <c r="H113" s="91"/>
      <c r="I113" s="91"/>
    </row>
    <row r="114" spans="1:9">
      <c r="A114" s="36">
        <f>'Przedmiar_budowa wiaduktu'!A179</f>
        <v>51</v>
      </c>
      <c r="B114" s="36" t="str">
        <f>'Przedmiar_budowa wiaduktu'!B179</f>
        <v>M-20.01.50</v>
      </c>
      <c r="C114" s="53" t="str">
        <f>'Przedmiar_budowa wiaduktu'!C179</f>
        <v>Budowa ściany oporowej z gruntu zbrojonego</v>
      </c>
      <c r="D114" s="36" t="str">
        <f>'Przedmiar_budowa wiaduktu'!D179</f>
        <v>m2</v>
      </c>
      <c r="E114" s="67">
        <f>'Przedmiar_budowa wiaduktu'!F179</f>
        <v>3685</v>
      </c>
      <c r="F114" s="65"/>
      <c r="G114" s="30"/>
      <c r="H114" s="91"/>
      <c r="I114" s="91"/>
    </row>
    <row r="115" spans="1:9">
      <c r="A115" s="293" t="s">
        <v>42</v>
      </c>
      <c r="B115" s="293"/>
      <c r="C115" s="293"/>
      <c r="D115" s="293"/>
      <c r="E115" s="293"/>
      <c r="F115" s="293"/>
      <c r="G115" s="59"/>
      <c r="H115" s="91"/>
      <c r="I115" s="91"/>
    </row>
    <row r="116" spans="1:9" ht="25.5">
      <c r="A116" s="50" t="str">
        <f>'Przedmiar_budowa wiaduktu'!A181</f>
        <v>XII</v>
      </c>
      <c r="B116" s="50" t="str">
        <f>'Przedmiar_budowa wiaduktu'!B181</f>
        <v>M-14.00.00        CPV: 45223100-7</v>
      </c>
      <c r="C116" s="48" t="str">
        <f>'Przedmiar_budowa wiaduktu'!C181</f>
        <v>KONSTRUKCJE STALOWE
Montaż konstrukcji metalowych</v>
      </c>
      <c r="D116" s="49"/>
      <c r="E116" s="56"/>
      <c r="F116" s="58"/>
      <c r="G116" s="54"/>
      <c r="H116" s="91"/>
      <c r="I116" s="91"/>
    </row>
    <row r="117" spans="1:9">
      <c r="A117" s="161"/>
      <c r="B117" s="161"/>
      <c r="C117" s="162" t="str">
        <f>'Przedmiar_budowa wiaduktu'!C182</f>
        <v>Konstrukcja ustroju nośnego - część stalowa</v>
      </c>
      <c r="D117" s="163"/>
      <c r="E117" s="163"/>
      <c r="F117" s="163"/>
      <c r="G117" s="164"/>
      <c r="H117" s="91"/>
      <c r="I117" s="91"/>
    </row>
    <row r="118" spans="1:9">
      <c r="A118" s="36">
        <f>'Przedmiar_budowa wiaduktu'!A183</f>
        <v>52</v>
      </c>
      <c r="B118" s="36" t="str">
        <f>'Przedmiar_budowa wiaduktu'!B183</f>
        <v>M-14.01.02</v>
      </c>
      <c r="C118" s="53" t="str">
        <f>'Przedmiar_budowa wiaduktu'!C183</f>
        <v>Wykonanie i montaż części stalowej ustroju nośnego - stal S460N</v>
      </c>
      <c r="D118" s="36" t="str">
        <f>'Przedmiar_budowa wiaduktu'!D183</f>
        <v>kg</v>
      </c>
      <c r="E118" s="30">
        <f>'Przedmiar_budowa wiaduktu'!F183</f>
        <v>222020.7</v>
      </c>
      <c r="F118" s="65"/>
      <c r="G118" s="30"/>
      <c r="H118" s="91"/>
      <c r="I118" s="91"/>
    </row>
    <row r="119" spans="1:9" ht="38.25">
      <c r="A119" s="36">
        <f>'Przedmiar_budowa wiaduktu'!A185</f>
        <v>53</v>
      </c>
      <c r="B119" s="36" t="str">
        <f>'Przedmiar_budowa wiaduktu'!B185</f>
        <v>M-14.02.02</v>
      </c>
      <c r="C119" s="53" t="str">
        <f>'Przedmiar_budowa wiaduktu'!C185</f>
        <v xml:space="preserve">Zabezpieczenie antykorozyjne stalowej części zewnętrznej belek i poprzecznic - natryskiwanie cieplne powłoki cynkowej grubości 200um - powierzchnia zewnętrzna </v>
      </c>
      <c r="D119" s="36" t="str">
        <f>'Przedmiar_budowa wiaduktu'!D185</f>
        <v>m2</v>
      </c>
      <c r="E119" s="30">
        <f>'Przedmiar_budowa wiaduktu'!F185</f>
        <v>1565.5</v>
      </c>
      <c r="F119" s="65"/>
      <c r="G119" s="30"/>
      <c r="H119" s="91"/>
      <c r="I119" s="91"/>
    </row>
    <row r="120" spans="1:9" ht="25.5">
      <c r="A120" s="36">
        <f>'Przedmiar_budowa wiaduktu'!A187</f>
        <v>54</v>
      </c>
      <c r="B120" s="36" t="str">
        <f>'Przedmiar_budowa wiaduktu'!B187</f>
        <v>M-14.02.01a</v>
      </c>
      <c r="C120" s="22" t="str">
        <f>'Przedmiar_budowa wiaduktu'!C187</f>
        <v>Pokrywanie powłokami malarskimi konstrukcji stalowej ocynkowanej - powierzchnia zewnętrzna belek i poprzecznice wg STWiORB</v>
      </c>
      <c r="D120" s="36" t="str">
        <f>'Przedmiar_budowa wiaduktu'!D187</f>
        <v>m2</v>
      </c>
      <c r="E120" s="30">
        <f>'Przedmiar_budowa wiaduktu'!F187</f>
        <v>1565.5</v>
      </c>
      <c r="F120" s="65"/>
      <c r="G120" s="30"/>
      <c r="H120" s="91"/>
      <c r="I120" s="91"/>
    </row>
    <row r="121" spans="1:9">
      <c r="A121" s="36">
        <f>'Przedmiar_budowa wiaduktu'!A189</f>
        <v>55</v>
      </c>
      <c r="B121" s="36" t="str">
        <f>'Przedmiar_budowa wiaduktu'!B189</f>
        <v>M-14.01.02</v>
      </c>
      <c r="C121" s="22" t="str">
        <f>'Przedmiar_budowa wiaduktu'!C189</f>
        <v>Montaż sworzni zespalających</v>
      </c>
      <c r="D121" s="36" t="str">
        <f>'Przedmiar_budowa wiaduktu'!D189</f>
        <v>kg</v>
      </c>
      <c r="E121" s="30">
        <f>'Przedmiar_budowa wiaduktu'!F189</f>
        <v>7065</v>
      </c>
      <c r="F121" s="65"/>
      <c r="G121" s="30"/>
      <c r="H121" s="91"/>
      <c r="I121" s="91"/>
    </row>
    <row r="122" spans="1:9">
      <c r="A122" s="161"/>
      <c r="B122" s="161"/>
      <c r="C122" s="162" t="str">
        <f>'Przedmiar_budowa wiaduktu'!C191</f>
        <v>Konstrukcja łuku</v>
      </c>
      <c r="D122" s="163"/>
      <c r="E122" s="163"/>
      <c r="F122" s="163"/>
      <c r="G122" s="164"/>
      <c r="H122" s="91"/>
      <c r="I122" s="91"/>
    </row>
    <row r="123" spans="1:9">
      <c r="A123" s="36">
        <f>'Przedmiar_budowa wiaduktu'!A192</f>
        <v>56</v>
      </c>
      <c r="B123" s="36" t="str">
        <f>'Przedmiar_budowa wiaduktu'!B192</f>
        <v>M-14.01.02</v>
      </c>
      <c r="C123" s="53" t="str">
        <f>'Przedmiar_budowa wiaduktu'!C192</f>
        <v>Wykonanie i montaż konstrukcji stalowej  łuku  - stal S460N</v>
      </c>
      <c r="D123" s="36" t="str">
        <f>'Przedmiar_budowa wiaduktu'!D192</f>
        <v>kg</v>
      </c>
      <c r="E123" s="30">
        <f>'Przedmiar_budowa wiaduktu'!F192</f>
        <v>165379.75</v>
      </c>
      <c r="F123" s="65"/>
      <c r="G123" s="30"/>
      <c r="H123" s="91"/>
      <c r="I123" s="91"/>
    </row>
    <row r="124" spans="1:9" ht="38.25">
      <c r="A124" s="36">
        <f>'Przedmiar_budowa wiaduktu'!A194</f>
        <v>57</v>
      </c>
      <c r="B124" s="36" t="str">
        <f>'Przedmiar_budowa wiaduktu'!B194</f>
        <v>M-14.02.02</v>
      </c>
      <c r="C124" s="53" t="str">
        <f>'Przedmiar_budowa wiaduktu'!C194</f>
        <v>Zabezpieczenie antykorozyjne stalowej części zewnętrznej łuku - natryskiwanie cieplne powłoki cynkowej grubości 200um - powierzchnia zewnętrzna łuku</v>
      </c>
      <c r="D124" s="36" t="str">
        <f>'Przedmiar_budowa wiaduktu'!D194</f>
        <v>m2</v>
      </c>
      <c r="E124" s="30">
        <f>'Przedmiar_budowa wiaduktu'!F194</f>
        <v>587.5</v>
      </c>
      <c r="F124" s="65"/>
      <c r="G124" s="30"/>
      <c r="H124" s="91"/>
      <c r="I124" s="91"/>
    </row>
    <row r="125" spans="1:9" ht="25.5">
      <c r="A125" s="36">
        <f>'Przedmiar_budowa wiaduktu'!A196</f>
        <v>58</v>
      </c>
      <c r="B125" s="36" t="str">
        <f>'Przedmiar_budowa wiaduktu'!B196</f>
        <v>M-14.02.01a</v>
      </c>
      <c r="C125" s="53" t="str">
        <f>'Przedmiar_budowa wiaduktu'!C196</f>
        <v>Pokrywanie powłokami malarskimi konstrukcji stalowej ocynkowanej  wg STWiORB</v>
      </c>
      <c r="D125" s="36" t="str">
        <f>'Przedmiar_budowa wiaduktu'!D196</f>
        <v>m2</v>
      </c>
      <c r="E125" s="30">
        <f>'Przedmiar_budowa wiaduktu'!F196</f>
        <v>587.5</v>
      </c>
      <c r="F125" s="65"/>
      <c r="G125" s="30"/>
      <c r="H125" s="91"/>
      <c r="I125" s="91"/>
    </row>
    <row r="126" spans="1:9">
      <c r="A126" s="51"/>
      <c r="B126" s="51" t="str">
        <f>'Przedmiar_budowa wiaduktu'!B198</f>
        <v>M-14.03.02</v>
      </c>
      <c r="C126" s="52" t="str">
        <f>'Przedmiar_budowa wiaduktu'!C198:F198</f>
        <v>Wieszaki prętowe</v>
      </c>
      <c r="D126" s="63"/>
      <c r="E126" s="57"/>
      <c r="F126" s="64"/>
      <c r="G126" s="55"/>
      <c r="H126" s="91"/>
      <c r="I126" s="91"/>
    </row>
    <row r="127" spans="1:9" ht="38.25">
      <c r="A127" s="36">
        <f>'Przedmiar_budowa wiaduktu'!A199</f>
        <v>59</v>
      </c>
      <c r="B127" s="36" t="str">
        <f>'Przedmiar_budowa wiaduktu'!B199</f>
        <v>M-14.03.02</v>
      </c>
      <c r="C127" s="53" t="str">
        <f>'Przedmiar_budowa wiaduktu'!C199</f>
        <v>Montaż wieszków Φ80mm, z możliwoscią regulacji oraz z końcówkami widelcowymi, stal S460N (wieszaki systemowe zabezpieczone antykorozyjnie)</v>
      </c>
      <c r="D127" s="36" t="str">
        <f>'Przedmiar_budowa wiaduktu'!D199</f>
        <v>kg</v>
      </c>
      <c r="E127" s="30">
        <f>'Przedmiar_budowa wiaduktu'!F199</f>
        <v>7720</v>
      </c>
      <c r="F127" s="65"/>
      <c r="G127" s="30"/>
      <c r="H127" s="91"/>
      <c r="I127" s="91"/>
    </row>
    <row r="128" spans="1:9">
      <c r="A128" s="293" t="s">
        <v>229</v>
      </c>
      <c r="B128" s="293"/>
      <c r="C128" s="293"/>
      <c r="D128" s="293"/>
      <c r="E128" s="293"/>
      <c r="F128" s="293"/>
      <c r="G128" s="59"/>
      <c r="H128" s="91"/>
      <c r="I128" s="91"/>
    </row>
    <row r="129" spans="1:9">
      <c r="A129" s="45"/>
      <c r="B129" s="45"/>
      <c r="C129" s="46"/>
      <c r="D129" s="46"/>
      <c r="E129" s="292" t="s">
        <v>44</v>
      </c>
      <c r="F129" s="292"/>
      <c r="G129" s="44"/>
      <c r="H129" s="181"/>
      <c r="I129" s="93"/>
    </row>
    <row r="130" spans="1:9">
      <c r="A130" s="45"/>
      <c r="B130" s="45"/>
      <c r="C130" s="46"/>
      <c r="D130" s="46"/>
      <c r="E130" s="292" t="s">
        <v>45</v>
      </c>
      <c r="F130" s="292"/>
      <c r="G130" s="43"/>
      <c r="H130" s="182"/>
      <c r="I130" s="93"/>
    </row>
    <row r="131" spans="1:9">
      <c r="A131" s="117"/>
      <c r="B131" s="117"/>
      <c r="C131" s="118"/>
      <c r="D131" s="117"/>
      <c r="E131" s="292" t="s">
        <v>46</v>
      </c>
      <c r="F131" s="292"/>
      <c r="G131" s="43"/>
      <c r="H131" s="91"/>
      <c r="I131" s="116"/>
    </row>
    <row r="132" spans="1:9">
      <c r="C132" s="23"/>
    </row>
    <row r="133" spans="1:9">
      <c r="C133" s="23"/>
    </row>
  </sheetData>
  <sheetProtection formatCells="0" formatRows="0" insertRows="0" insertHyperlinks="0" deleteRows="0" sort="0" autoFilter="0"/>
  <protectedRanges>
    <protectedRange password="CF23" sqref="A6 D6 A130:F1083 A129 D129:E129 E6:E8 A7:D8 A9:E10 A12:E13 A11 A15:E16 A14 A23:E128 G6:G1083" name="Rozstęp1_2"/>
    <protectedRange sqref="C6 C129" name="MP_1_2"/>
    <protectedRange sqref="B6 B129" name="MP_2_2"/>
    <protectedRange sqref="B11:F11" name="MP_6"/>
    <protectedRange sqref="B14:F14" name="MP_3_2"/>
    <protectedRange sqref="A17:F22" name="MP_4_2"/>
  </protectedRanges>
  <mergeCells count="22">
    <mergeCell ref="A94:F94"/>
    <mergeCell ref="A45:F45"/>
    <mergeCell ref="A49:F49"/>
    <mergeCell ref="A62:F62"/>
    <mergeCell ref="A76:F76"/>
    <mergeCell ref="A86:F86"/>
    <mergeCell ref="A23:F23"/>
    <mergeCell ref="C24:F24"/>
    <mergeCell ref="A35:F35"/>
    <mergeCell ref="C10:E10"/>
    <mergeCell ref="C11:G11"/>
    <mergeCell ref="A1:G1"/>
    <mergeCell ref="A2:G2"/>
    <mergeCell ref="A3:G3"/>
    <mergeCell ref="A5:G5"/>
    <mergeCell ref="A9:F9"/>
    <mergeCell ref="E131:F131"/>
    <mergeCell ref="A98:F98"/>
    <mergeCell ref="E129:F129"/>
    <mergeCell ref="A115:F115"/>
    <mergeCell ref="A128:F128"/>
    <mergeCell ref="E130:F130"/>
  </mergeCells>
  <printOptions horizontalCentered="1"/>
  <pageMargins left="0.98425196850393704" right="0.39370078740157483" top="0.59055118110236227" bottom="0.55118110236220474" header="0.31496062992125984" footer="0.19685039370078741"/>
  <pageSetup paperSize="9" scale="68" firstPageNumber="25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Przedmiar_budowa wiaduktu</vt:lpstr>
      <vt:lpstr>Ofertowy_budowa wiaduktu</vt:lpstr>
      <vt:lpstr>'Ofertowy_budowa wiaduktu'!Obszar_wydruku</vt:lpstr>
      <vt:lpstr>'Przedmiar_budowa wiaduktu'!Obszar_wydruku</vt:lpstr>
      <vt:lpstr>'Ofertowy_budowa wiaduktu'!Tytuły_wydruku</vt:lpstr>
      <vt:lpstr>'Przedmiar_budowa wiaduktu'!Tytuły_wydruku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CONTEK MAGDA</dc:creator>
  <cp:lastModifiedBy>Rafał Strzelec</cp:lastModifiedBy>
  <cp:lastPrinted>2022-06-22T10:26:41Z</cp:lastPrinted>
  <dcterms:created xsi:type="dcterms:W3CDTF">2019-05-08T12:07:23Z</dcterms:created>
  <dcterms:modified xsi:type="dcterms:W3CDTF">2023-01-02T13:32:10Z</dcterms:modified>
</cp:coreProperties>
</file>